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2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'BS'!$A$1:$J$81</definedName>
    <definedName name="_xlnm.Print_Area" localSheetId="2">'CFS'!$A$1:$L$81</definedName>
    <definedName name="_xlnm.Print_Area" localSheetId="3">'P&amp;L'!$A$2:$J$92</definedName>
    <definedName name="_xlnm.Print_Area" localSheetId="1">'S.Equity'!$A$1:$M$54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<sst xmlns="http://schemas.openxmlformats.org/spreadsheetml/2006/main" count="258" uniqueCount="210">
  <si>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</si>
  <si>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</si>
  <si>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</si>
  <si>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</si>
  <si>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</si>
  <si>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</si>
  <si>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</si>
  <si>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</si>
  <si>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</si>
  <si>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</si>
  <si>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</si>
  <si>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</si>
  <si>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</si>
  <si>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</si>
  <si>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</si>
  <si>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</si>
  <si>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</si>
  <si>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</si>
  <si>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</si>
  <si>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</si>
  <si>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</si>
  <si>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</si>
  <si>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</si>
  <si>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</si>
  <si>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</si>
  <si>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</si>
  <si>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</si>
  <si>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</si>
  <si>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</si>
  <si>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</si>
  <si>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</si>
  <si>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</si>
  <si>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</si>
  <si>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</si>
  <si>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</si>
  <si>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</si>
  <si>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</si>
  <si>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</si>
  <si>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</si>
  <si>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</si>
  <si>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</si>
  <si>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</si>
  <si>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</si>
  <si>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</si>
  <si>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</si>
  <si>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</si>
  <si>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</si>
  <si>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</si>
  <si>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</si>
  <si>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</si>
  <si>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</si>
  <si>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</si>
  <si>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</si>
  <si>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</si>
  <si>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</si>
  <si>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</si>
  <si>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</si>
  <si>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</si>
  <si>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</si>
  <si>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</si>
  <si>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</si>
  <si>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</si>
  <si>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</si>
  <si>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</si>
  <si>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</si>
  <si>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</si>
  <si>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</si>
  <si>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</si>
  <si>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</si>
  <si>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</si>
  <si>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</si>
  <si>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</si>
  <si>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</si>
  <si>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</si>
  <si>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</si>
  <si>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</si>
  <si>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</si>
  <si>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</si>
  <si>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Tax payables</t>
  </si>
  <si>
    <t>Loan drawdown</t>
  </si>
  <si>
    <t xml:space="preserve">Quarter ended </t>
  </si>
  <si>
    <t>Repayment of loans and bank borrowings</t>
  </si>
  <si>
    <t>Repayment of finance payables</t>
  </si>
  <si>
    <t>corresponding</t>
  </si>
  <si>
    <t>Overdrafts</t>
  </si>
  <si>
    <t>Fixed deposits pledged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</si>
  <si>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</si>
  <si>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</si>
  <si>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</si>
  <si>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</si>
  <si>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</si>
  <si>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</si>
  <si>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</si>
  <si>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</si>
  <si>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>As at 1 July 2006</t>
  </si>
  <si>
    <t>Minority</t>
  </si>
  <si>
    <t xml:space="preserve">Total </t>
  </si>
  <si>
    <t>Attributable to :</t>
  </si>
  <si>
    <t>Earnings per share (in sen)</t>
  </si>
  <si>
    <t>Cash and cash equivalents at beginning of the period</t>
  </si>
  <si>
    <t>Cash and cash equivalents at end of the period</t>
  </si>
  <si>
    <t>(see Note 3)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</si>
  <si>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</si>
  <si>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</si>
  <si>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</si>
  <si>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</si>
  <si>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</si>
  <si>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</si>
  <si>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Minority interests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</si>
  <si>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</si>
  <si>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</si>
  <si>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</si>
  <si>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</si>
  <si>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Other payables and accruals</t>
  </si>
  <si>
    <t>to the Interim Financial Statements)</t>
  </si>
  <si>
    <t xml:space="preserve">(The Condensed Consolidated Income Statements should be read in conjunction with the audited financial statements for the year 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</si>
  <si>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</si>
  <si>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</si>
  <si>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</si>
  <si>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</si>
  <si>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</si>
  <si>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</si>
  <si>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</si>
  <si>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</si>
  <si>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</si>
  <si>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(The Condensed Consolidated Statements of Changes in Equity should be read in conjunction with the audited financial statements for the year ended</t>
  </si>
  <si>
    <t>explanatory notes attached to the Interim Financial Statements)</t>
  </si>
  <si>
    <t>Exceptional items</t>
  </si>
  <si>
    <t>Exceptional items represent:</t>
  </si>
  <si>
    <t>Proceeds from disposal of investment properties</t>
  </si>
  <si>
    <t>Net cash generated from/(used in) investing activities</t>
  </si>
  <si>
    <t>Net cash used in share buyback</t>
  </si>
  <si>
    <t>Property, plant and equipment</t>
  </si>
  <si>
    <t>Investment properties</t>
  </si>
  <si>
    <t>Land held for development</t>
  </si>
  <si>
    <t>Long term investments</t>
  </si>
  <si>
    <t>Investment in associate companies</t>
  </si>
  <si>
    <t>Intangible assets</t>
  </si>
  <si>
    <t>Deferred tax assets</t>
  </si>
  <si>
    <t>Share capital</t>
  </si>
  <si>
    <t>Reserves</t>
  </si>
  <si>
    <t>8% Irredeemable Convertible Unsecured</t>
  </si>
  <si>
    <t>Loan Stocks 1999/2009</t>
  </si>
  <si>
    <t>Accumulated losses</t>
  </si>
  <si>
    <t>Finance payables</t>
  </si>
  <si>
    <t>Deferred tax liabilities</t>
  </si>
  <si>
    <t xml:space="preserve">(The Condensed Consolidated Balance Sheets should be read in conjunction with the audited financial </t>
  </si>
  <si>
    <t>Long term borrowings</t>
  </si>
  <si>
    <t>Acquisition of equity interest in subsidiary</t>
  </si>
  <si>
    <t xml:space="preserve"> companies </t>
  </si>
  <si>
    <t xml:space="preserve">Share of profit less losses of </t>
  </si>
  <si>
    <t xml:space="preserve"> associate companies</t>
  </si>
  <si>
    <t>Net assets per share (RM)*</t>
  </si>
  <si>
    <t>Accrued billings</t>
  </si>
  <si>
    <t>Progress billings</t>
  </si>
  <si>
    <t xml:space="preserve">   (excluding ICULS and Minority Interests) divided by the total number of ordinary shares, net of shares bought back.</t>
  </si>
  <si>
    <t>Subscription of shares in an associate company</t>
  </si>
  <si>
    <t>Payment for development expenditure</t>
  </si>
  <si>
    <t>Payment on investment properties</t>
  </si>
  <si>
    <t xml:space="preserve"> in a subsidiary company</t>
  </si>
  <si>
    <t xml:space="preserve"> is disclosed as a distribution of equity in the Statement of Changes in Equity.</t>
  </si>
  <si>
    <t>Year ended</t>
  </si>
  <si>
    <t>Included in Profit before taxation are the following items :-</t>
  </si>
  <si>
    <t>Gain on disposal of quoted securities</t>
  </si>
  <si>
    <t>Profit for the year</t>
  </si>
  <si>
    <t>Net profit for the year</t>
  </si>
  <si>
    <t>Property development costs</t>
  </si>
  <si>
    <t>Other income</t>
  </si>
  <si>
    <t xml:space="preserve">                          INSAS BERHAD </t>
  </si>
  <si>
    <t>Equity holders of the Company</t>
  </si>
  <si>
    <t>* Net assets per share attributable to ordinary equity holders of the Company (RM) is computed based on Total Shareholders' Funds</t>
  </si>
  <si>
    <t>Equity Attributable To Equity Holders of the Company</t>
  </si>
  <si>
    <t>UNAUDITED FINANCIAL REPORT  FOR THE PERIOD ENDED 30 SEPTEMBER 2007.</t>
  </si>
  <si>
    <t>30/9/2007</t>
  </si>
  <si>
    <t>30/06/2007</t>
  </si>
  <si>
    <t>statements for the year ended 30 June 2007 and the accompanying explanatory notes attached</t>
  </si>
  <si>
    <t>UNAUDITED FINANCIAL REPORT FOR THE PERIOD ENDED 30 SEPTEMBER 2007.</t>
  </si>
  <si>
    <t>CONDENSED CONSOLIDATED STATEMENTS OF CHANGES IN EQUITY FOR THE PERIOD ENDED 30 SEPTEMBER 2007.</t>
  </si>
  <si>
    <t>Period ended 30 September 2007</t>
  </si>
  <si>
    <t>As at 1 July 2007</t>
  </si>
  <si>
    <t>Balance as at 30 September 2007</t>
  </si>
  <si>
    <t>Period ended 30 September 2006</t>
  </si>
  <si>
    <t>Balance as at 30 September 2006</t>
  </si>
  <si>
    <t>30 June 2007 and the accompanying explanatory notes attached to the Interim Financial Statements)</t>
  </si>
  <si>
    <t>Effect of disposal of equity interest</t>
  </si>
  <si>
    <t>audited financial statements for the year ended 30 June 2007 and the accompanying</t>
  </si>
  <si>
    <t>CONDENSED CONSOLIDATED CASH FLOW STATEMENTS FOR THE PERIOD ENDED 30 SEPTEMBER 2007.</t>
  </si>
  <si>
    <t>Current period</t>
  </si>
  <si>
    <t>period ended</t>
  </si>
  <si>
    <t>30/9/2006</t>
  </si>
  <si>
    <t>Net cash used in acquisition of equity interest in a subsidiary company</t>
  </si>
  <si>
    <t>Proceeds received from disposal of equity interest in a subsidiary company</t>
  </si>
  <si>
    <t>ended 30 June 2007 and the accompanying explanatory notes attached to the Interim Financial Statements)</t>
  </si>
  <si>
    <t>28 November 2007</t>
  </si>
  <si>
    <t>The Finance costs exclude the 8% Irredeemable Convertible Unsecured Loan Stock ("ICULS") interest for the period ended 30 September 2007 of RM2,092,000</t>
  </si>
  <si>
    <t xml:space="preserve"> (2006 : RM2,092,000).  In accordance with the provisions of FRS 132 : Financial Instruments : Disclosure and Presentation, the ICULS interest of RM2,092,000 </t>
  </si>
  <si>
    <t xml:space="preserve">Provision for diminution in value of quoted </t>
  </si>
  <si>
    <t xml:space="preserve">  marketable securities</t>
  </si>
  <si>
    <t>Prepaid land lease payments</t>
  </si>
  <si>
    <t>Cash generated from operations</t>
  </si>
  <si>
    <t>Tax refunded/(paid)</t>
  </si>
  <si>
    <t>Net cash generated from operating activities</t>
  </si>
  <si>
    <t>Dividend received from an associated company</t>
  </si>
  <si>
    <t>Net cash generated from/(used in) financing activities</t>
  </si>
  <si>
    <t>&lt; ----------------------------- Attributable to Equity Holders of the Parent -------------------------------------------------------------- &gt;</t>
  </si>
  <si>
    <t xml:space="preserve">(Provision)/Writeback for diminution in value of </t>
  </si>
  <si>
    <t xml:space="preserve">  quoted securities held for long term</t>
  </si>
  <si>
    <t xml:space="preserve">Unrealised exchange (loss)/gain on translation </t>
  </si>
  <si>
    <t xml:space="preserve">  of quoted securities held for long term </t>
  </si>
  <si>
    <t>Net increase in cash and cash equivalents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</si>
</sst>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9" fontId="2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2" fillId="0" borderId="13" xfId="15" applyNumberFormat="1" applyFont="1" applyBorder="1" applyAlignment="1">
      <alignment/>
    </xf>
    <xf numFmtId="166" fontId="0" fillId="0" borderId="14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5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907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n062007\Eps06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ps09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0907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15">
          <cell r="N15">
            <v>3963.35542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Project interest recognised"/>
      <sheetName val="Goodwill"/>
      <sheetName val="MINORITY.XLS"/>
    </sheetNames>
    <sheetDataSet>
      <sheetData sheetId="8">
        <row r="10">
          <cell r="U10">
            <v>38151.573305241</v>
          </cell>
        </row>
        <row r="12">
          <cell r="U12">
            <v>592.77443</v>
          </cell>
        </row>
        <row r="16">
          <cell r="U16">
            <v>36852.56602742021</v>
          </cell>
        </row>
        <row r="19">
          <cell r="U19">
            <v>61941.91344</v>
          </cell>
        </row>
        <row r="21">
          <cell r="U21">
            <v>24012</v>
          </cell>
        </row>
        <row r="23">
          <cell r="U23">
            <v>37721.79902</v>
          </cell>
        </row>
        <row r="25">
          <cell r="U25">
            <v>52424.6568</v>
          </cell>
        </row>
        <row r="27">
          <cell r="U27">
            <v>1632.5569637785045</v>
          </cell>
        </row>
        <row r="30">
          <cell r="U30">
            <v>4504.807698</v>
          </cell>
        </row>
        <row r="32">
          <cell r="U32">
            <v>66401.9212</v>
          </cell>
        </row>
        <row r="33">
          <cell r="U33">
            <v>251380.31588418898</v>
          </cell>
        </row>
        <row r="34">
          <cell r="U34">
            <v>4920</v>
          </cell>
        </row>
        <row r="35">
          <cell r="U35">
            <v>39036.35085338781</v>
          </cell>
        </row>
        <row r="38">
          <cell r="U38">
            <v>29965.688542869568</v>
          </cell>
        </row>
        <row r="39">
          <cell r="U39">
            <v>8943.68582</v>
          </cell>
        </row>
        <row r="51">
          <cell r="U51">
            <v>0</v>
          </cell>
        </row>
        <row r="52">
          <cell r="U52">
            <v>17298.29122524</v>
          </cell>
        </row>
        <row r="53">
          <cell r="U53">
            <v>150796.75914661802</v>
          </cell>
        </row>
        <row r="54">
          <cell r="U54">
            <v>153941</v>
          </cell>
        </row>
        <row r="55">
          <cell r="U55">
            <v>19834.828641419</v>
          </cell>
        </row>
        <row r="60">
          <cell r="U60">
            <v>193754.111276768</v>
          </cell>
        </row>
        <row r="61">
          <cell r="U61">
            <v>4939</v>
          </cell>
        </row>
        <row r="62">
          <cell r="U62">
            <v>22817.557326153998</v>
          </cell>
        </row>
        <row r="63">
          <cell r="U63">
            <v>2812</v>
          </cell>
        </row>
        <row r="67">
          <cell r="U67">
            <v>420.574595254</v>
          </cell>
        </row>
        <row r="70">
          <cell r="U70">
            <v>500</v>
          </cell>
        </row>
        <row r="72">
          <cell r="U72">
            <v>2105</v>
          </cell>
        </row>
        <row r="78">
          <cell r="U78">
            <v>154.97433999999998</v>
          </cell>
        </row>
        <row r="83">
          <cell r="U83">
            <v>618966.2163726198</v>
          </cell>
        </row>
        <row r="87">
          <cell r="U87">
            <v>66393.57</v>
          </cell>
        </row>
        <row r="90">
          <cell r="U90">
            <v>1199</v>
          </cell>
        </row>
        <row r="91">
          <cell r="U91">
            <v>-9089</v>
          </cell>
        </row>
        <row r="92">
          <cell r="U92">
            <v>9395.107426346043</v>
          </cell>
        </row>
        <row r="104">
          <cell r="U104">
            <v>-2092</v>
          </cell>
        </row>
        <row r="107">
          <cell r="U107">
            <v>-40101.055422654004</v>
          </cell>
        </row>
        <row r="109">
          <cell r="U109">
            <v>12718.351056424885</v>
          </cell>
        </row>
        <row r="116">
          <cell r="U116">
            <v>335.195538868</v>
          </cell>
        </row>
        <row r="117">
          <cell r="U117">
            <v>2656</v>
          </cell>
        </row>
        <row r="118">
          <cell r="U118">
            <v>103768</v>
          </cell>
        </row>
        <row r="119">
          <cell r="U119">
            <v>6923</v>
          </cell>
        </row>
        <row r="130">
          <cell r="U130">
            <v>58187.51536597556</v>
          </cell>
        </row>
        <row r="234">
          <cell r="U234">
            <v>-829.6315999999999</v>
          </cell>
        </row>
        <row r="235">
          <cell r="U235">
            <v>1690.8053010890774</v>
          </cell>
        </row>
        <row r="237">
          <cell r="U237">
            <v>-289.48141999999996</v>
          </cell>
        </row>
        <row r="243">
          <cell r="U243">
            <v>9179.662494798145</v>
          </cell>
        </row>
        <row r="245">
          <cell r="U245">
            <v>-557.994047760412</v>
          </cell>
        </row>
        <row r="247">
          <cell r="U247">
            <v>0.29856500000005326</v>
          </cell>
        </row>
        <row r="453">
          <cell r="N453">
            <v>1477.5016</v>
          </cell>
        </row>
        <row r="633">
          <cell r="N633">
            <v>725</v>
          </cell>
        </row>
        <row r="651">
          <cell r="N651">
            <v>4896.4356356605</v>
          </cell>
        </row>
        <row r="674">
          <cell r="P674">
            <v>22170.289467536997</v>
          </cell>
        </row>
        <row r="685">
          <cell r="P685">
            <v>15150.744999999999</v>
          </cell>
        </row>
        <row r="688">
          <cell r="P688">
            <v>3609.151150556</v>
          </cell>
        </row>
        <row r="692">
          <cell r="P692">
            <v>12919.293749833998</v>
          </cell>
        </row>
        <row r="698">
          <cell r="P698">
            <v>625.926563088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7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6">
          <cell r="C36">
            <v>598512.8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dividend"/>
      <sheetName val="overdraft"/>
      <sheetName val="Disposal-FY07"/>
      <sheetName val="Deem disposal - MHSB"/>
      <sheetName val="Deem disposal - II"/>
      <sheetName val="InvProp&amp;Intangible"/>
      <sheetName val="bad&amp;doubtful debts"/>
      <sheetName val="cash flow (co)"/>
      <sheetName val="Acq in FY06"/>
      <sheetName val="Acq in FY07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D9">
            <v>-41.40371596269998</v>
          </cell>
          <cell r="E9">
            <v>-12</v>
          </cell>
        </row>
      </sheetData>
      <sheetData sheetId="8">
        <row r="8">
          <cell r="G8">
            <v>9468.121480106409</v>
          </cell>
        </row>
        <row r="34">
          <cell r="G34">
            <v>625.926563088</v>
          </cell>
        </row>
        <row r="35">
          <cell r="G35">
            <v>-1602.618608443</v>
          </cell>
        </row>
        <row r="37">
          <cell r="I37">
            <v>1567.864843604421</v>
          </cell>
        </row>
        <row r="41">
          <cell r="G41">
            <v>-4</v>
          </cell>
        </row>
        <row r="42">
          <cell r="G42">
            <v>-858.8966162249983</v>
          </cell>
        </row>
        <row r="43">
          <cell r="G43">
            <v>6258.08601</v>
          </cell>
        </row>
        <row r="44">
          <cell r="G44">
            <v>-393.4489828695659</v>
          </cell>
        </row>
        <row r="45">
          <cell r="G45">
            <v>164240.66699896357</v>
          </cell>
        </row>
        <row r="46">
          <cell r="G46">
            <v>0</v>
          </cell>
        </row>
        <row r="47">
          <cell r="G47">
            <v>-691</v>
          </cell>
        </row>
        <row r="48">
          <cell r="G48">
            <v>-75631.94695751299</v>
          </cell>
        </row>
        <row r="49">
          <cell r="G49">
            <v>937</v>
          </cell>
        </row>
        <row r="53">
          <cell r="G53">
            <v>1602.618608443</v>
          </cell>
        </row>
        <row r="54">
          <cell r="G54">
            <v>-2717.926563088</v>
          </cell>
        </row>
        <row r="55">
          <cell r="G55">
            <v>3516.8025431740007</v>
          </cell>
        </row>
        <row r="61">
          <cell r="G61">
            <v>-864.4617412780003</v>
          </cell>
        </row>
        <row r="62">
          <cell r="G62">
            <v>103.57733685400174</v>
          </cell>
        </row>
        <row r="63">
          <cell r="G63">
            <v>901.68</v>
          </cell>
        </row>
        <row r="64">
          <cell r="G64">
            <v>-1015</v>
          </cell>
        </row>
        <row r="65">
          <cell r="G65">
            <v>0.6744900000000129</v>
          </cell>
        </row>
        <row r="67">
          <cell r="G67">
            <v>5300</v>
          </cell>
        </row>
        <row r="68">
          <cell r="G68">
            <v>-266</v>
          </cell>
        </row>
        <row r="69">
          <cell r="G69">
            <v>553.68847</v>
          </cell>
        </row>
        <row r="70">
          <cell r="G70">
            <v>0</v>
          </cell>
        </row>
        <row r="77">
          <cell r="G77">
            <v>6948.4981399999815</v>
          </cell>
        </row>
        <row r="78">
          <cell r="G78">
            <v>-62.08390650000001</v>
          </cell>
        </row>
        <row r="79">
          <cell r="G79">
            <v>-305.39645899999965</v>
          </cell>
        </row>
        <row r="80">
          <cell r="G80">
            <v>0</v>
          </cell>
        </row>
        <row r="81">
          <cell r="G81">
            <v>-3435.822</v>
          </cell>
        </row>
        <row r="82">
          <cell r="G82">
            <v>-150</v>
          </cell>
        </row>
        <row r="93">
          <cell r="G93">
            <v>224.7549716950025</v>
          </cell>
        </row>
        <row r="95">
          <cell r="G95">
            <v>46585</v>
          </cell>
        </row>
        <row r="100">
          <cell r="G100">
            <v>14794.843451419001</v>
          </cell>
        </row>
        <row r="101">
          <cell r="G101">
            <v>148146.224842418</v>
          </cell>
        </row>
        <row r="102">
          <cell r="G102">
            <v>-2105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8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598312.8</v>
          </cell>
        </row>
        <row r="46">
          <cell r="C46">
            <v>1.440996824242726</v>
          </cell>
        </row>
        <row r="58">
          <cell r="C58">
            <v>1.2280167884636966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ex2003"/>
      <sheetName val="forex2006"/>
      <sheetName val="forex2007"/>
      <sheetName val="forex2008"/>
      <sheetName val="forex2004"/>
      <sheetName val="forex 2005"/>
      <sheetName val="forex2002"/>
      <sheetName val="forex2000"/>
      <sheetName val="forex99"/>
      <sheetName val="main2"/>
      <sheetName val="interco"/>
      <sheetName val="QUERIES"/>
      <sheetName val="fixasset"/>
    </sheetNames>
    <sheetDataSet>
      <sheetData sheetId="3">
        <row r="19">
          <cell r="I19">
            <v>355540.6848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38">
      <selection activeCell="G38" sqref="G38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5"/>
    </row>
    <row r="2" spans="1:10" ht="12.75">
      <c r="A2" s="120" t="s">
        <v>25</v>
      </c>
      <c r="B2" s="120"/>
      <c r="C2" s="120"/>
      <c r="D2" s="120"/>
      <c r="E2" s="120"/>
      <c r="F2" s="120"/>
      <c r="G2" s="120"/>
      <c r="H2" s="120"/>
      <c r="I2" s="120"/>
      <c r="J2" s="115"/>
    </row>
    <row r="3" spans="1:10" ht="12.75">
      <c r="A3" s="120" t="s">
        <v>26</v>
      </c>
      <c r="B3" s="120"/>
      <c r="C3" s="120"/>
      <c r="D3" s="120"/>
      <c r="E3" s="120"/>
      <c r="F3" s="120"/>
      <c r="G3" s="120"/>
      <c r="H3" s="120"/>
      <c r="I3" s="120"/>
      <c r="J3" s="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110"/>
    </row>
    <row r="5" spans="1:10" ht="13.5" thickBot="1">
      <c r="A5" s="59" t="s">
        <v>172</v>
      </c>
      <c r="B5" s="40"/>
      <c r="C5" s="40"/>
      <c r="D5" s="40"/>
      <c r="E5" s="40"/>
      <c r="F5" s="40"/>
      <c r="G5" s="40"/>
      <c r="H5" s="40"/>
      <c r="I5" s="40"/>
      <c r="J5" s="110"/>
    </row>
    <row r="6" spans="1:10" ht="15.75">
      <c r="A6" s="32"/>
      <c r="B6" s="30"/>
      <c r="C6" s="27"/>
      <c r="D6" s="28"/>
      <c r="E6" s="28"/>
      <c r="F6" s="28"/>
      <c r="G6" s="31"/>
      <c r="H6" s="31"/>
      <c r="I6" s="31"/>
      <c r="J6" s="110"/>
    </row>
    <row r="7" spans="1:10" ht="15.75">
      <c r="A7" s="38" t="s">
        <v>33</v>
      </c>
      <c r="B7" s="30"/>
      <c r="C7" s="27"/>
      <c r="D7" s="28"/>
      <c r="E7" s="28"/>
      <c r="F7" s="28"/>
      <c r="G7" s="31"/>
      <c r="H7" s="31"/>
      <c r="I7" s="116"/>
      <c r="J7" s="110"/>
    </row>
    <row r="8" spans="1:9" ht="12.75">
      <c r="A8" s="6"/>
      <c r="B8" s="7"/>
      <c r="C8" s="8"/>
      <c r="D8" s="9"/>
      <c r="E8" s="9"/>
      <c r="F8" s="9"/>
      <c r="G8" s="23"/>
      <c r="H8" s="10"/>
      <c r="I8" s="23"/>
    </row>
    <row r="9" spans="1:9" ht="12.75">
      <c r="A9" s="9"/>
      <c r="B9" s="8"/>
      <c r="C9" s="8"/>
      <c r="D9" s="9"/>
      <c r="E9" s="9"/>
      <c r="F9" s="9"/>
      <c r="G9" s="23"/>
      <c r="H9" s="10"/>
      <c r="I9" s="23" t="s">
        <v>13</v>
      </c>
    </row>
    <row r="10" spans="1:9" ht="12.75">
      <c r="A10" s="9"/>
      <c r="B10" s="8"/>
      <c r="C10" s="8"/>
      <c r="D10" s="9"/>
      <c r="E10" s="9"/>
      <c r="F10" s="9"/>
      <c r="G10" s="23" t="s">
        <v>12</v>
      </c>
      <c r="H10" s="10"/>
      <c r="I10" s="73" t="s">
        <v>70</v>
      </c>
    </row>
    <row r="11" spans="1:9" ht="12.75">
      <c r="A11" s="9"/>
      <c r="B11" s="8"/>
      <c r="C11" s="8"/>
      <c r="D11" s="9"/>
      <c r="E11" s="9"/>
      <c r="F11" s="9"/>
      <c r="G11" s="72" t="s">
        <v>173</v>
      </c>
      <c r="H11" s="2"/>
      <c r="I11" s="70" t="s">
        <v>174</v>
      </c>
    </row>
    <row r="12" spans="1:9" ht="12.75">
      <c r="A12" s="9"/>
      <c r="B12" s="8"/>
      <c r="C12" s="8"/>
      <c r="D12" s="9"/>
      <c r="E12" s="9"/>
      <c r="F12" s="9"/>
      <c r="G12" s="72"/>
      <c r="H12" s="2"/>
      <c r="I12" s="70" t="s">
        <v>71</v>
      </c>
    </row>
    <row r="13" spans="1:9" ht="12.75">
      <c r="A13" s="9"/>
      <c r="B13" s="8"/>
      <c r="C13" s="8"/>
      <c r="D13" s="9"/>
      <c r="E13" s="9"/>
      <c r="F13" s="9"/>
      <c r="G13" s="33" t="s">
        <v>1</v>
      </c>
      <c r="H13" s="33"/>
      <c r="I13" s="33" t="s">
        <v>8</v>
      </c>
    </row>
    <row r="14" spans="1:6" ht="12.75">
      <c r="A14" s="4" t="s">
        <v>86</v>
      </c>
      <c r="B14" s="8"/>
      <c r="C14" s="8"/>
      <c r="D14" s="9"/>
      <c r="E14" s="9"/>
      <c r="F14" s="9"/>
    </row>
    <row r="15" spans="1:9" ht="12.75">
      <c r="A15" s="4" t="s">
        <v>87</v>
      </c>
      <c r="B15" s="8"/>
      <c r="C15" s="8"/>
      <c r="D15" s="9"/>
      <c r="E15" s="9"/>
      <c r="F15" s="9"/>
      <c r="G15" s="10"/>
      <c r="H15" s="10"/>
      <c r="I15" s="10"/>
    </row>
    <row r="16" spans="1:9" ht="12.75">
      <c r="A16" s="25"/>
      <c r="B16" s="26" t="s">
        <v>132</v>
      </c>
      <c r="C16" s="28"/>
      <c r="D16" s="28"/>
      <c r="E16" s="9"/>
      <c r="F16" s="9"/>
      <c r="G16" s="10">
        <f>'[2]M-GER95A.XLS'!$U$10</f>
        <v>38151.573305241</v>
      </c>
      <c r="H16" s="10"/>
      <c r="I16" s="10">
        <f>37275-596</f>
        <v>36679</v>
      </c>
    </row>
    <row r="17" spans="1:9" ht="12.75">
      <c r="A17" s="25"/>
      <c r="B17" s="26" t="s">
        <v>133</v>
      </c>
      <c r="C17" s="27"/>
      <c r="D17" s="28"/>
      <c r="E17" s="9"/>
      <c r="F17" s="9"/>
      <c r="G17" s="10">
        <f>'[2]M-GER95A.XLS'!$U$25</f>
        <v>52424.6568</v>
      </c>
      <c r="H17" s="10"/>
      <c r="I17" s="10">
        <v>57448</v>
      </c>
    </row>
    <row r="18" spans="1:9" ht="12.75">
      <c r="A18" s="25"/>
      <c r="B18" s="26" t="s">
        <v>198</v>
      </c>
      <c r="C18" s="27"/>
      <c r="D18" s="28"/>
      <c r="E18" s="9"/>
      <c r="F18" s="9"/>
      <c r="G18" s="10">
        <f>'[2]M-GER95A.XLS'!$U$12</f>
        <v>592.77443</v>
      </c>
      <c r="H18" s="10"/>
      <c r="I18" s="117">
        <v>596</v>
      </c>
    </row>
    <row r="19" spans="1:9" ht="12.75">
      <c r="A19" s="25"/>
      <c r="B19" s="26" t="s">
        <v>134</v>
      </c>
      <c r="C19" s="27"/>
      <c r="D19" s="28"/>
      <c r="E19" s="9"/>
      <c r="F19" s="9"/>
      <c r="G19" s="10">
        <f>'[2]M-GER95A.XLS'!$U$23</f>
        <v>37721.79902</v>
      </c>
      <c r="H19" s="10"/>
      <c r="I19" s="10">
        <v>37718</v>
      </c>
    </row>
    <row r="20" spans="1:9" ht="12.75">
      <c r="A20" s="25"/>
      <c r="B20" s="26" t="s">
        <v>135</v>
      </c>
      <c r="C20" s="27"/>
      <c r="D20" s="28"/>
      <c r="E20" s="9"/>
      <c r="F20" s="9"/>
      <c r="G20" s="10">
        <f>'[2]M-GER95A.XLS'!$U$19</f>
        <v>61941.91344</v>
      </c>
      <c r="H20" s="10"/>
      <c r="I20" s="10">
        <v>69160</v>
      </c>
    </row>
    <row r="21" spans="1:9" ht="12.75">
      <c r="A21" s="25"/>
      <c r="B21" s="26" t="s">
        <v>136</v>
      </c>
      <c r="C21" s="28"/>
      <c r="D21" s="28"/>
      <c r="E21" s="9"/>
      <c r="F21" s="9"/>
      <c r="G21" s="10">
        <f>'[2]M-GER95A.XLS'!$U$16</f>
        <v>36852.56602742021</v>
      </c>
      <c r="H21" s="10"/>
      <c r="I21" s="10">
        <f>31635+3414</f>
        <v>35049</v>
      </c>
    </row>
    <row r="22" spans="1:9" ht="12.75">
      <c r="A22" s="25"/>
      <c r="B22" s="26" t="s">
        <v>137</v>
      </c>
      <c r="C22" s="27"/>
      <c r="D22" s="28"/>
      <c r="E22" s="9"/>
      <c r="F22" s="9"/>
      <c r="G22" s="10">
        <f>'[2]M-GER95A.XLS'!$U$21+'[2]M-GER95A.XLS'!$U$78+'[2]M-GER95A.XLS'!$U$27</f>
        <v>25799.531303778505</v>
      </c>
      <c r="H22" s="10"/>
      <c r="I22" s="10">
        <v>26211</v>
      </c>
    </row>
    <row r="23" spans="1:9" ht="12.75">
      <c r="A23" s="25"/>
      <c r="B23" s="26" t="s">
        <v>138</v>
      </c>
      <c r="C23" s="27"/>
      <c r="D23" s="28"/>
      <c r="E23" s="9"/>
      <c r="F23" s="9"/>
      <c r="G23" s="10">
        <f>'[2]M-GER95A.XLS'!$U$30</f>
        <v>4504.807698</v>
      </c>
      <c r="H23" s="10"/>
      <c r="I23" s="10">
        <v>4505</v>
      </c>
    </row>
    <row r="24" spans="1:9" ht="12.75">
      <c r="A24" s="25"/>
      <c r="B24" s="28"/>
      <c r="C24" s="27"/>
      <c r="D24" s="28"/>
      <c r="E24" s="9"/>
      <c r="F24" s="9"/>
      <c r="G24" s="13">
        <f>SUM(G16:G23)+2</f>
        <v>257991.6220244397</v>
      </c>
      <c r="H24" s="10"/>
      <c r="I24" s="13">
        <f>SUM(I16:I23)</f>
        <v>267366</v>
      </c>
    </row>
    <row r="25" spans="1:9" ht="12.75">
      <c r="A25" s="25"/>
      <c r="B25" s="28"/>
      <c r="C25" s="27"/>
      <c r="D25" s="28"/>
      <c r="E25" s="9"/>
      <c r="F25" s="9"/>
      <c r="G25" s="10"/>
      <c r="H25" s="10"/>
      <c r="I25" s="10"/>
    </row>
    <row r="26" spans="1:9" ht="12.75">
      <c r="A26" s="42" t="s">
        <v>2</v>
      </c>
      <c r="B26" s="43"/>
      <c r="C26" s="42"/>
      <c r="D26" s="9"/>
      <c r="E26" s="9"/>
      <c r="F26" s="9"/>
      <c r="G26" s="10"/>
      <c r="H26" s="10"/>
      <c r="I26" s="10"/>
    </row>
    <row r="27" spans="1:9" ht="12.75">
      <c r="A27" s="42"/>
      <c r="B27" s="28" t="s">
        <v>166</v>
      </c>
      <c r="C27" s="42"/>
      <c r="D27" s="9"/>
      <c r="E27" s="9"/>
      <c r="F27" s="9"/>
      <c r="G27" s="10">
        <f>'[2]M-GER95A.XLS'!$U$38</f>
        <v>29965.688542869568</v>
      </c>
      <c r="H27" s="10"/>
      <c r="I27" s="10">
        <v>29572</v>
      </c>
    </row>
    <row r="28" spans="1:9" ht="12.75">
      <c r="A28" s="42"/>
      <c r="B28" s="25" t="s">
        <v>10</v>
      </c>
      <c r="C28" s="25"/>
      <c r="D28" s="9"/>
      <c r="E28" s="9"/>
      <c r="F28" s="9"/>
      <c r="G28" s="11">
        <f>'[2]M-GER95A.XLS'!$U$52</f>
        <v>17298.29122524</v>
      </c>
      <c r="H28" s="11"/>
      <c r="I28" s="11">
        <v>16409</v>
      </c>
    </row>
    <row r="29" spans="1:9" ht="12.75">
      <c r="A29" s="42"/>
      <c r="B29" s="25" t="s">
        <v>109</v>
      </c>
      <c r="C29" s="26"/>
      <c r="D29" s="9"/>
      <c r="E29" s="9"/>
      <c r="F29" s="9"/>
      <c r="G29" s="11">
        <f>'[2]M-GER95A.XLS'!$U$33</f>
        <v>251380.31588418898</v>
      </c>
      <c r="H29" s="11"/>
      <c r="I29" s="11">
        <v>418970</v>
      </c>
    </row>
    <row r="30" spans="1:9" ht="12.75">
      <c r="A30" s="42"/>
      <c r="B30" s="26" t="s">
        <v>153</v>
      </c>
      <c r="C30" s="26"/>
      <c r="D30" s="9"/>
      <c r="E30" s="9"/>
      <c r="F30" s="9"/>
      <c r="G30" s="11">
        <f>'[2]M-GER95A.XLS'!$U$34</f>
        <v>4920</v>
      </c>
      <c r="H30" s="11"/>
      <c r="I30" s="21">
        <v>4229</v>
      </c>
    </row>
    <row r="31" spans="1:9" ht="12.75">
      <c r="A31" s="42"/>
      <c r="B31" s="26" t="s">
        <v>110</v>
      </c>
      <c r="C31" s="26"/>
      <c r="D31" s="9"/>
      <c r="E31" s="9"/>
      <c r="F31" s="9"/>
      <c r="G31" s="11">
        <f>'[2]M-GER95A.XLS'!$U$35+2</f>
        <v>39038.35085338781</v>
      </c>
      <c r="H31" s="11"/>
      <c r="I31" s="11">
        <v>35551</v>
      </c>
    </row>
    <row r="32" spans="1:9" ht="12.75">
      <c r="A32" s="42"/>
      <c r="B32" s="26" t="s">
        <v>77</v>
      </c>
      <c r="C32" s="26"/>
      <c r="D32" s="9"/>
      <c r="E32" s="9"/>
      <c r="F32" s="9"/>
      <c r="G32" s="11">
        <f>'[2]M-GER95A.XLS'!$U$39</f>
        <v>8943.68582</v>
      </c>
      <c r="H32" s="11"/>
      <c r="I32" s="11">
        <v>12939</v>
      </c>
    </row>
    <row r="33" spans="1:9" ht="12.75">
      <c r="A33" s="42"/>
      <c r="B33" s="26" t="s">
        <v>14</v>
      </c>
      <c r="C33" s="26"/>
      <c r="D33" s="9"/>
      <c r="E33" s="9"/>
      <c r="F33" s="9"/>
      <c r="G33" s="11">
        <f>'[2]M-GER95A.XLS'!$U$32</f>
        <v>66401.9212</v>
      </c>
      <c r="H33" s="11"/>
      <c r="I33" s="11">
        <v>67021</v>
      </c>
    </row>
    <row r="34" spans="1:9" ht="12.75">
      <c r="A34" s="42"/>
      <c r="B34" s="26" t="s">
        <v>15</v>
      </c>
      <c r="C34" s="26"/>
      <c r="D34" s="9"/>
      <c r="E34" s="9"/>
      <c r="F34" s="9"/>
      <c r="G34" s="11"/>
      <c r="H34" s="11"/>
      <c r="I34" s="11"/>
    </row>
    <row r="35" spans="1:9" ht="12.75">
      <c r="A35" s="42"/>
      <c r="B35" s="26" t="s">
        <v>16</v>
      </c>
      <c r="C35" s="26"/>
      <c r="D35" s="9"/>
      <c r="E35" s="9"/>
      <c r="F35" s="9"/>
      <c r="G35" s="11">
        <f>'[2]M-GER95A.XLS'!$U$53+'[2]M-GER95A.XLS'!$U$54</f>
        <v>304737.759146618</v>
      </c>
      <c r="H35" s="11"/>
      <c r="I35" s="11">
        <v>195562</v>
      </c>
    </row>
    <row r="36" spans="1:9" ht="12.75">
      <c r="A36" s="42"/>
      <c r="B36" s="26" t="s">
        <v>17</v>
      </c>
      <c r="C36" s="26"/>
      <c r="D36" s="9"/>
      <c r="E36" s="9"/>
      <c r="F36" s="9"/>
      <c r="G36" s="11">
        <f>'[2]M-GER95A.XLS'!$U$55</f>
        <v>19834.828641419</v>
      </c>
      <c r="H36" s="11"/>
      <c r="I36" s="11">
        <v>32448</v>
      </c>
    </row>
    <row r="37" spans="1:9" ht="12.75">
      <c r="A37" s="42"/>
      <c r="B37" s="43"/>
      <c r="C37" s="27"/>
      <c r="D37" s="9"/>
      <c r="E37" s="9"/>
      <c r="F37" s="9"/>
      <c r="G37" s="13">
        <f>SUM(G27:G36)</f>
        <v>742520.8413137234</v>
      </c>
      <c r="I37" s="13">
        <f>SUM(I27:I36)</f>
        <v>812701</v>
      </c>
    </row>
    <row r="38" spans="1:9" ht="12.75">
      <c r="A38" s="42"/>
      <c r="B38" s="43"/>
      <c r="C38" s="27"/>
      <c r="D38" s="9"/>
      <c r="E38" s="9"/>
      <c r="F38" s="9"/>
      <c r="G38" s="11"/>
      <c r="I38" s="11"/>
    </row>
    <row r="39" spans="1:9" ht="13.5" thickBot="1">
      <c r="A39" s="42" t="s">
        <v>88</v>
      </c>
      <c r="B39" s="43"/>
      <c r="C39" s="27"/>
      <c r="D39" s="9"/>
      <c r="E39" s="9"/>
      <c r="F39" s="9"/>
      <c r="G39" s="99">
        <f>G37+G24+1</f>
        <v>1000513.4633381631</v>
      </c>
      <c r="I39" s="99">
        <f>I37+I24</f>
        <v>1080067</v>
      </c>
    </row>
    <row r="40" spans="1:9" ht="13.5" thickTop="1">
      <c r="A40" s="42"/>
      <c r="B40" s="43"/>
      <c r="C40" s="27"/>
      <c r="D40" s="9"/>
      <c r="E40" s="9"/>
      <c r="F40" s="9"/>
      <c r="G40" s="11"/>
      <c r="I40" s="11"/>
    </row>
    <row r="41" spans="1:9" ht="12.75">
      <c r="A41" s="42"/>
      <c r="B41" s="43"/>
      <c r="C41" s="27"/>
      <c r="D41" s="9"/>
      <c r="E41" s="9"/>
      <c r="F41" s="9"/>
      <c r="G41" s="11"/>
      <c r="I41" s="11"/>
    </row>
    <row r="42" spans="1:9" ht="12.75">
      <c r="A42" s="42" t="s">
        <v>89</v>
      </c>
      <c r="B42" s="43"/>
      <c r="C42" s="27"/>
      <c r="D42" s="9"/>
      <c r="E42" s="9"/>
      <c r="F42" s="9"/>
      <c r="G42" s="11"/>
      <c r="H42" s="11"/>
      <c r="I42" s="11"/>
    </row>
    <row r="43" spans="1:9" ht="12.75">
      <c r="A43" s="44" t="s">
        <v>171</v>
      </c>
      <c r="B43" s="43"/>
      <c r="C43" s="27"/>
      <c r="D43" s="9"/>
      <c r="E43" s="9"/>
      <c r="F43" s="9"/>
      <c r="G43" s="11"/>
      <c r="H43" s="11"/>
      <c r="I43" s="11"/>
    </row>
    <row r="44" spans="1:9" ht="12.75">
      <c r="A44" s="25"/>
      <c r="B44" s="26" t="s">
        <v>139</v>
      </c>
      <c r="C44" s="43"/>
      <c r="D44" s="9"/>
      <c r="E44" s="9"/>
      <c r="F44" s="9"/>
      <c r="G44" s="10">
        <f>'[2]M-GER95A.XLS'!$U$83</f>
        <v>618966.2163726198</v>
      </c>
      <c r="I44" s="10">
        <v>618966</v>
      </c>
    </row>
    <row r="45" spans="1:9" ht="12.75">
      <c r="A45" s="25"/>
      <c r="B45" s="26" t="s">
        <v>140</v>
      </c>
      <c r="C45" s="43"/>
      <c r="D45" s="9"/>
      <c r="E45" s="9"/>
      <c r="F45" s="9"/>
      <c r="G45" s="10">
        <f>'[2]M-GER95A.XLS'!$U$87+'[2]M-GER95A.XLS'!$U$90+'[2]M-GER95A.XLS'!$U$91+'[2]M-GER95A.XLS'!$U$92</f>
        <v>67898.67742634605</v>
      </c>
      <c r="I45" s="10">
        <v>67515</v>
      </c>
    </row>
    <row r="46" spans="1:9" ht="12.75">
      <c r="A46" s="25"/>
      <c r="B46" s="26" t="s">
        <v>141</v>
      </c>
      <c r="C46" s="43"/>
      <c r="D46" s="9"/>
      <c r="E46" s="9"/>
      <c r="F46" s="9"/>
      <c r="G46" s="10"/>
      <c r="I46" s="10"/>
    </row>
    <row r="47" spans="1:9" ht="12.75">
      <c r="A47" s="25"/>
      <c r="B47" s="26" t="s">
        <v>142</v>
      </c>
      <c r="C47" s="43"/>
      <c r="D47" s="9"/>
      <c r="E47" s="9"/>
      <c r="F47" s="9"/>
      <c r="G47" s="10">
        <f>'[2]M-GER95A.XLS'!$U$118</f>
        <v>103768</v>
      </c>
      <c r="I47" s="10">
        <v>103768</v>
      </c>
    </row>
    <row r="48" spans="1:10" ht="12.75">
      <c r="A48" s="25"/>
      <c r="B48" s="26" t="s">
        <v>143</v>
      </c>
      <c r="C48" s="4"/>
      <c r="D48" s="9"/>
      <c r="E48" s="9"/>
      <c r="F48" s="9"/>
      <c r="G48" s="96">
        <f>'[2]M-GER95A.XLS'!$U$107</f>
        <v>-40101.055422654004</v>
      </c>
      <c r="I48" s="96">
        <v>-46630</v>
      </c>
      <c r="J48" s="1"/>
    </row>
    <row r="49" spans="1:9" ht="12.75">
      <c r="A49" s="25"/>
      <c r="B49" s="28"/>
      <c r="C49" s="43"/>
      <c r="D49" s="9"/>
      <c r="E49" s="9"/>
      <c r="F49" s="9"/>
      <c r="G49" s="46">
        <f>SUM(G44:G48)</f>
        <v>750531.8383763119</v>
      </c>
      <c r="I49" s="46">
        <f>SUM(I44:I48)</f>
        <v>743619</v>
      </c>
    </row>
    <row r="50" spans="1:10" ht="12.75">
      <c r="A50" s="14" t="s">
        <v>5</v>
      </c>
      <c r="B50" s="28"/>
      <c r="C50" s="43"/>
      <c r="D50" s="9"/>
      <c r="E50" s="9"/>
      <c r="F50" s="9"/>
      <c r="G50" s="10">
        <f>'[2]M-GER95A.XLS'!$U$109-'[2]M-GER95A.XLS'!$U$51</f>
        <v>12718.351056424885</v>
      </c>
      <c r="I50" s="10">
        <v>12107</v>
      </c>
      <c r="J50" s="1"/>
    </row>
    <row r="51" spans="1:9" ht="12.75">
      <c r="A51" s="60" t="s">
        <v>90</v>
      </c>
      <c r="B51" s="28"/>
      <c r="C51" s="43"/>
      <c r="D51" s="9"/>
      <c r="E51" s="9"/>
      <c r="F51" s="9"/>
      <c r="G51" s="13">
        <f>G49+G50</f>
        <v>763250.1894327368</v>
      </c>
      <c r="I51" s="13">
        <f>I49+I50</f>
        <v>755726</v>
      </c>
    </row>
    <row r="52" spans="1:9" ht="12.75">
      <c r="A52" s="101"/>
      <c r="B52" s="28"/>
      <c r="C52" s="43"/>
      <c r="D52" s="9"/>
      <c r="E52" s="9"/>
      <c r="F52" s="9"/>
      <c r="G52" s="11"/>
      <c r="I52" s="11"/>
    </row>
    <row r="53" spans="1:9" ht="12.75">
      <c r="A53" s="14" t="s">
        <v>91</v>
      </c>
      <c r="B53" s="28"/>
      <c r="C53" s="43"/>
      <c r="D53" s="9"/>
      <c r="E53" s="9"/>
      <c r="F53" s="9"/>
      <c r="G53" s="11"/>
      <c r="I53" s="11"/>
    </row>
    <row r="54" spans="1:9" ht="12.75">
      <c r="A54" s="100"/>
      <c r="B54" s="114" t="s">
        <v>144</v>
      </c>
      <c r="C54" s="28"/>
      <c r="D54" s="28"/>
      <c r="E54" s="28"/>
      <c r="F54" s="28"/>
      <c r="G54" s="31">
        <f>'[2]M-GER95A.XLS'!$U$119</f>
        <v>6923</v>
      </c>
      <c r="H54" s="28"/>
      <c r="I54" s="31">
        <v>5553</v>
      </c>
    </row>
    <row r="55" spans="1:9" ht="12.75">
      <c r="A55" s="100"/>
      <c r="B55" s="114" t="s">
        <v>147</v>
      </c>
      <c r="C55" s="28"/>
      <c r="D55" s="28"/>
      <c r="E55" s="28"/>
      <c r="F55" s="28"/>
      <c r="G55" s="31">
        <f>'[2]M-GER95A.XLS'!$U$117</f>
        <v>2656</v>
      </c>
      <c r="H55" s="28"/>
      <c r="I55" s="31">
        <v>2779</v>
      </c>
    </row>
    <row r="56" spans="1:9" ht="12.75">
      <c r="A56" s="100"/>
      <c r="B56" s="114" t="s">
        <v>145</v>
      </c>
      <c r="C56" s="43"/>
      <c r="D56" s="9"/>
      <c r="E56" s="9"/>
      <c r="F56" s="9"/>
      <c r="G56" s="10">
        <f>'[2]M-GER95A.XLS'!$U$116</f>
        <v>335.195538868</v>
      </c>
      <c r="I56" s="10">
        <v>335</v>
      </c>
    </row>
    <row r="57" spans="1:9" ht="12.75">
      <c r="A57" s="43"/>
      <c r="B57" s="43"/>
      <c r="C57" s="43"/>
      <c r="D57" s="9"/>
      <c r="E57" s="9"/>
      <c r="F57" s="9"/>
      <c r="G57" s="13">
        <f>G56+G54+G55</f>
        <v>9914.195538868</v>
      </c>
      <c r="I57" s="13">
        <f>SUM(I54:I56)</f>
        <v>8667</v>
      </c>
    </row>
    <row r="59" spans="1:9" ht="12.75">
      <c r="A59" s="42" t="s">
        <v>4</v>
      </c>
      <c r="B59" s="43"/>
      <c r="C59" s="27"/>
      <c r="D59" s="9"/>
      <c r="E59" s="9"/>
      <c r="F59" s="9"/>
      <c r="G59" s="11"/>
      <c r="H59" s="11"/>
      <c r="I59" s="11"/>
    </row>
    <row r="60" spans="1:9" ht="12.75">
      <c r="A60" s="42"/>
      <c r="B60" s="25" t="s">
        <v>111</v>
      </c>
      <c r="C60" s="26"/>
      <c r="D60" s="9"/>
      <c r="E60" s="9"/>
      <c r="F60" s="9"/>
      <c r="G60" s="11">
        <f>SUM('[2]M-GER95A.XLS'!$U$60)</f>
        <v>193754.111276768</v>
      </c>
      <c r="H60" s="11"/>
      <c r="I60" s="11">
        <v>262325</v>
      </c>
    </row>
    <row r="61" spans="1:9" ht="12.75">
      <c r="A61" s="42"/>
      <c r="B61" s="26" t="s">
        <v>154</v>
      </c>
      <c r="C61" s="26"/>
      <c r="D61" s="9"/>
      <c r="E61" s="9"/>
      <c r="F61" s="9"/>
      <c r="G61" s="11">
        <f>'[2]M-GER95A.XLS'!$U$61</f>
        <v>4939</v>
      </c>
      <c r="H61" s="11"/>
      <c r="I61" s="21">
        <v>4002</v>
      </c>
    </row>
    <row r="62" spans="1:9" ht="12.75">
      <c r="A62" s="42"/>
      <c r="B62" s="26" t="s">
        <v>113</v>
      </c>
      <c r="C62" s="26"/>
      <c r="D62" s="9"/>
      <c r="E62" s="9"/>
      <c r="F62" s="9"/>
      <c r="G62" s="1">
        <f>'[2]M-GER95A.XLS'!$U$62+'[2]M-GER95A.XLS'!$U$63</f>
        <v>25629.557326153998</v>
      </c>
      <c r="H62" s="11"/>
      <c r="I62" s="11">
        <v>32294</v>
      </c>
    </row>
    <row r="63" spans="1:9" ht="12.75">
      <c r="A63" s="42"/>
      <c r="B63" s="26" t="s">
        <v>18</v>
      </c>
      <c r="C63" s="26"/>
      <c r="D63" s="9"/>
      <c r="E63" s="9"/>
      <c r="F63" s="9"/>
      <c r="G63" s="11">
        <f>'[2]M-GER95A.XLS'!$U$70+'[2]M-GER95A.XLS'!$U$72</f>
        <v>2605</v>
      </c>
      <c r="H63" s="11"/>
      <c r="I63" s="11">
        <v>16667</v>
      </c>
    </row>
    <row r="64" spans="1:9" ht="12.75">
      <c r="A64" s="42"/>
      <c r="B64" s="25" t="s">
        <v>78</v>
      </c>
      <c r="C64" s="27"/>
      <c r="D64" s="9"/>
      <c r="E64" s="9"/>
      <c r="F64" s="9"/>
      <c r="G64" s="11">
        <f>'[2]M-GER95A.XLS'!$U$67</f>
        <v>420.574595254</v>
      </c>
      <c r="H64" s="11"/>
      <c r="I64" s="11">
        <v>386</v>
      </c>
    </row>
    <row r="65" spans="1:9" ht="12.75">
      <c r="A65" s="42"/>
      <c r="B65" s="43"/>
      <c r="C65" s="38"/>
      <c r="D65" s="9"/>
      <c r="E65" s="9"/>
      <c r="F65" s="9"/>
      <c r="G65" s="13">
        <f>SUM(G60:G64)+1</f>
        <v>227349.243198176</v>
      </c>
      <c r="I65" s="13">
        <f>SUM(I60:I64)</f>
        <v>315674</v>
      </c>
    </row>
    <row r="66" spans="1:9" ht="12.75">
      <c r="A66" s="42"/>
      <c r="B66" s="43"/>
      <c r="C66" s="38"/>
      <c r="D66" s="9"/>
      <c r="E66" s="9"/>
      <c r="F66" s="9"/>
      <c r="G66" s="11"/>
      <c r="I66" s="11"/>
    </row>
    <row r="67" spans="1:9" ht="12.75">
      <c r="A67" s="44" t="s">
        <v>92</v>
      </c>
      <c r="B67" s="43"/>
      <c r="C67" s="38"/>
      <c r="D67" s="9"/>
      <c r="E67" s="9"/>
      <c r="F67" s="9"/>
      <c r="G67" s="11">
        <f>G65+G57</f>
        <v>237263.438737044</v>
      </c>
      <c r="I67" s="11">
        <f>I65+I57</f>
        <v>324341</v>
      </c>
    </row>
    <row r="68" spans="2:9" ht="12.75">
      <c r="B68" s="43"/>
      <c r="C68" s="43"/>
      <c r="D68" s="9"/>
      <c r="E68" s="9"/>
      <c r="F68" s="9"/>
      <c r="G68" s="9"/>
      <c r="I68" s="10"/>
    </row>
    <row r="69" spans="1:9" ht="13.5" thickBot="1">
      <c r="A69" s="44" t="s">
        <v>93</v>
      </c>
      <c r="B69" s="43"/>
      <c r="C69" s="43"/>
      <c r="D69" s="9"/>
      <c r="E69" s="9"/>
      <c r="F69" s="9"/>
      <c r="G69" s="12">
        <f>G67+G51-1</f>
        <v>1000512.6281697808</v>
      </c>
      <c r="I69" s="12">
        <f>I67+I51</f>
        <v>1080067</v>
      </c>
    </row>
    <row r="70" spans="1:9" ht="13.5" thickTop="1">
      <c r="A70" s="3"/>
      <c r="C70" s="9"/>
      <c r="D70" s="9"/>
      <c r="E70" s="9"/>
      <c r="F70" s="9"/>
      <c r="G70" s="21"/>
      <c r="I70" s="21"/>
    </row>
    <row r="71" spans="1:9" ht="12.75">
      <c r="A71" s="3"/>
      <c r="C71" s="9"/>
      <c r="D71" s="9"/>
      <c r="E71" s="9"/>
      <c r="F71" s="9"/>
      <c r="G71" s="21"/>
      <c r="I71" s="21"/>
    </row>
    <row r="72" spans="1:10" ht="12.75">
      <c r="A72" s="60" t="s">
        <v>152</v>
      </c>
      <c r="C72" s="9"/>
      <c r="D72" s="9"/>
      <c r="E72" s="9"/>
      <c r="F72" s="23"/>
      <c r="G72" s="75">
        <f>(G49-G47)/'[5]June08'!$C$38</f>
        <v>1.0809794448260373</v>
      </c>
      <c r="H72" s="21"/>
      <c r="I72" s="75">
        <f>(I49-I47)/'[3]June07'!$C$36</f>
        <v>1.069068197037724</v>
      </c>
      <c r="J72" s="49"/>
    </row>
    <row r="73" spans="1:9" ht="12.75">
      <c r="A73" s="60"/>
      <c r="C73" s="9"/>
      <c r="D73" s="9"/>
      <c r="E73" s="9"/>
      <c r="F73" s="23"/>
      <c r="G73" s="75"/>
      <c r="H73" s="21"/>
      <c r="I73" s="75"/>
    </row>
    <row r="74" spans="1:9" ht="12.75">
      <c r="A74" s="60"/>
      <c r="C74" s="9"/>
      <c r="D74" s="9"/>
      <c r="E74" s="9"/>
      <c r="F74" s="23"/>
      <c r="G74" s="75"/>
      <c r="H74" s="21"/>
      <c r="I74" s="75"/>
    </row>
    <row r="75" spans="1:10" ht="12.75">
      <c r="A75" s="118" t="s">
        <v>146</v>
      </c>
      <c r="B75" s="118"/>
      <c r="C75" s="118"/>
      <c r="D75" s="118"/>
      <c r="E75" s="118"/>
      <c r="F75" s="118"/>
      <c r="G75" s="118"/>
      <c r="H75" s="118"/>
      <c r="I75" s="118"/>
      <c r="J75" s="118"/>
    </row>
    <row r="76" spans="1:10" ht="12.75">
      <c r="A76" s="118" t="s">
        <v>175</v>
      </c>
      <c r="B76" s="118"/>
      <c r="C76" s="118"/>
      <c r="D76" s="118"/>
      <c r="E76" s="118"/>
      <c r="F76" s="118"/>
      <c r="G76" s="118"/>
      <c r="H76" s="118"/>
      <c r="I76" s="118"/>
      <c r="J76" s="118"/>
    </row>
    <row r="77" spans="1:10" ht="12.75">
      <c r="A77" s="118" t="s">
        <v>114</v>
      </c>
      <c r="B77" s="118"/>
      <c r="C77" s="118"/>
      <c r="D77" s="118"/>
      <c r="E77" s="118"/>
      <c r="F77" s="118"/>
      <c r="G77" s="118"/>
      <c r="H77" s="118"/>
      <c r="I77" s="118"/>
      <c r="J77" s="118"/>
    </row>
    <row r="79" ht="12.75">
      <c r="A79" t="s">
        <v>170</v>
      </c>
    </row>
    <row r="80" ht="12.75">
      <c r="A80" t="s">
        <v>155</v>
      </c>
    </row>
    <row r="84" spans="1:9" ht="12.75">
      <c r="A84" s="42"/>
      <c r="B84" s="43"/>
      <c r="C84" s="42"/>
      <c r="D84" s="9"/>
      <c r="E84" s="9"/>
      <c r="F84" s="9"/>
      <c r="G84" s="10"/>
      <c r="I84" s="10"/>
    </row>
    <row r="85" spans="1:9" ht="12.75">
      <c r="A85" s="102"/>
      <c r="B85" s="103"/>
      <c r="C85" s="103"/>
      <c r="D85" s="104"/>
      <c r="E85" s="104"/>
      <c r="F85" s="104"/>
      <c r="G85" s="105"/>
      <c r="H85" s="106"/>
      <c r="I85" s="105"/>
    </row>
    <row r="86" spans="1:9" ht="12.75">
      <c r="A86" s="102"/>
      <c r="B86" s="103"/>
      <c r="C86" s="102"/>
      <c r="D86" s="104"/>
      <c r="E86" s="104"/>
      <c r="F86" s="104"/>
      <c r="G86" s="105"/>
      <c r="H86" s="106"/>
      <c r="I86" s="105"/>
    </row>
  </sheetData>
  <mergeCells count="6">
    <mergeCell ref="A77:J77"/>
    <mergeCell ref="A76:J76"/>
    <mergeCell ref="A1:I1"/>
    <mergeCell ref="A2:I2"/>
    <mergeCell ref="A3:I3"/>
    <mergeCell ref="A75:J75"/>
  </mergeCells>
  <printOptions/>
  <pageMargins left="1" right="0" top="0.1" bottom="0" header="0.26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6"/>
  <sheetViews>
    <sheetView zoomScale="75" zoomScaleNormal="75" workbookViewId="0" topLeftCell="D1">
      <selection activeCell="M28" sqref="M28"/>
    </sheetView>
  </sheetViews>
  <sheetFormatPr defaultColWidth="9.140625" defaultRowHeight="12.75"/>
  <cols>
    <col min="1" max="1" width="25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21" t="s">
        <v>168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103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2.75">
      <c r="A3" s="122" t="s">
        <v>104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3" ht="13.5" thickBot="1">
      <c r="A5" s="59" t="s">
        <v>176</v>
      </c>
      <c r="B5" s="40"/>
      <c r="C5" s="40"/>
      <c r="D5" s="40"/>
      <c r="E5" s="40"/>
      <c r="F5" s="40"/>
      <c r="G5" s="40"/>
      <c r="H5" s="40"/>
      <c r="I5" s="40"/>
      <c r="J5" s="35"/>
      <c r="K5" s="22"/>
      <c r="L5" s="22"/>
      <c r="M5" s="22"/>
    </row>
    <row r="6" spans="1:10" ht="15.75">
      <c r="A6" s="32"/>
      <c r="B6" s="30"/>
      <c r="C6" s="27"/>
      <c r="D6" s="28"/>
      <c r="E6" s="28"/>
      <c r="F6" s="28"/>
      <c r="G6" s="28"/>
      <c r="H6" s="31"/>
      <c r="I6" s="31"/>
      <c r="J6" s="31"/>
    </row>
    <row r="7" spans="1:10" ht="15.75">
      <c r="A7" s="60" t="s">
        <v>177</v>
      </c>
      <c r="B7" s="30"/>
      <c r="C7" s="27"/>
      <c r="D7" s="28"/>
      <c r="E7" s="28"/>
      <c r="F7" s="28"/>
      <c r="G7" s="28"/>
      <c r="H7" s="31"/>
      <c r="I7" s="31"/>
      <c r="J7" s="31"/>
    </row>
    <row r="8" ht="12.75">
      <c r="A8" s="14"/>
    </row>
    <row r="9" spans="2:13" ht="12.75">
      <c r="B9" s="14"/>
      <c r="D9" s="14" t="s">
        <v>204</v>
      </c>
      <c r="E9" s="107"/>
      <c r="F9" s="107"/>
      <c r="G9" s="107"/>
      <c r="H9" s="107"/>
      <c r="I9" s="107"/>
      <c r="J9" s="107"/>
      <c r="L9" s="23" t="s">
        <v>95</v>
      </c>
      <c r="M9" s="23" t="s">
        <v>96</v>
      </c>
    </row>
    <row r="10" spans="4:13" ht="12.75">
      <c r="D10" s="23"/>
      <c r="E10" s="23"/>
      <c r="F10" s="23"/>
      <c r="G10" s="23"/>
      <c r="H10" s="23" t="s">
        <v>37</v>
      </c>
      <c r="I10" s="23"/>
      <c r="J10" s="23"/>
      <c r="L10" s="73" t="s">
        <v>123</v>
      </c>
      <c r="M10" s="23" t="s">
        <v>124</v>
      </c>
    </row>
    <row r="11" spans="4:12" ht="12.75">
      <c r="D11" s="23" t="s">
        <v>34</v>
      </c>
      <c r="E11" s="23" t="s">
        <v>35</v>
      </c>
      <c r="F11" s="23" t="s">
        <v>63</v>
      </c>
      <c r="G11" s="23" t="s">
        <v>36</v>
      </c>
      <c r="H11" s="23" t="s">
        <v>119</v>
      </c>
      <c r="I11" s="23" t="s">
        <v>38</v>
      </c>
      <c r="J11" s="23" t="s">
        <v>39</v>
      </c>
      <c r="K11" s="23" t="s">
        <v>41</v>
      </c>
      <c r="L11" s="23"/>
    </row>
    <row r="12" spans="4:10" ht="12.75">
      <c r="D12" s="23" t="s">
        <v>116</v>
      </c>
      <c r="E12" s="23" t="s">
        <v>117</v>
      </c>
      <c r="F12" s="73" t="s">
        <v>64</v>
      </c>
      <c r="G12" s="23" t="s">
        <v>118</v>
      </c>
      <c r="H12" s="23" t="s">
        <v>120</v>
      </c>
      <c r="I12" s="23" t="s">
        <v>121</v>
      </c>
      <c r="J12" s="23" t="s">
        <v>122</v>
      </c>
    </row>
    <row r="13" spans="4:13" ht="12.75"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</row>
    <row r="14" spans="4:12" ht="12.75"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4" t="s">
        <v>178</v>
      </c>
      <c r="D15" s="23"/>
      <c r="E15" s="23"/>
      <c r="F15" s="23"/>
      <c r="G15" s="23"/>
      <c r="H15" s="23"/>
      <c r="I15" s="23"/>
      <c r="J15" s="23"/>
      <c r="K15" s="23"/>
      <c r="L15" s="23"/>
    </row>
    <row r="17" spans="1:36" ht="12.75">
      <c r="A17" s="54" t="s">
        <v>179</v>
      </c>
      <c r="D17" s="46">
        <v>618966</v>
      </c>
      <c r="E17" s="46">
        <v>66394</v>
      </c>
      <c r="F17" s="46">
        <v>103768</v>
      </c>
      <c r="G17" s="46">
        <v>1200</v>
      </c>
      <c r="H17" s="46">
        <v>8860</v>
      </c>
      <c r="I17" s="46">
        <v>-8939</v>
      </c>
      <c r="J17" s="46">
        <v>-46630</v>
      </c>
      <c r="K17" s="46">
        <f>SUM(D17:J17)</f>
        <v>743619</v>
      </c>
      <c r="L17" s="46">
        <f>'BS'!I50</f>
        <v>12107</v>
      </c>
      <c r="M17" s="46">
        <f>L17+K17</f>
        <v>755726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4:36" ht="12.7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2.75">
      <c r="A19" t="s">
        <v>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f>I27-I17</f>
        <v>-150</v>
      </c>
      <c r="J19" s="46">
        <v>0</v>
      </c>
      <c r="K19" s="46">
        <f>SUM(D19:J19)</f>
        <v>-150</v>
      </c>
      <c r="L19" s="46">
        <v>0</v>
      </c>
      <c r="M19" s="46">
        <f>L19+K19</f>
        <v>-150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4:36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2.75">
      <c r="A21" t="s">
        <v>40</v>
      </c>
      <c r="D21" s="46">
        <v>0</v>
      </c>
      <c r="E21" s="46">
        <v>0</v>
      </c>
      <c r="F21" s="46">
        <v>0</v>
      </c>
      <c r="G21" s="46">
        <v>0</v>
      </c>
      <c r="H21" s="46">
        <f>H27-H17</f>
        <v>534.1074263460432</v>
      </c>
      <c r="I21" s="46">
        <v>0</v>
      </c>
      <c r="J21" s="46">
        <v>0</v>
      </c>
      <c r="K21" s="46">
        <f>SUM(D21:J21)</f>
        <v>534.1074263460432</v>
      </c>
      <c r="L21" s="46">
        <f>-'[4]mi&amp;gw'!$D$9-'[4]mi&amp;gw'!$E$9</f>
        <v>53.40371596269998</v>
      </c>
      <c r="M21" s="46">
        <f>L21+K21-1</f>
        <v>586.5111423087432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4:36" ht="12.75"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ht="12.75">
      <c r="A23" t="s">
        <v>65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f>'[2]M-GER95A.XLS'!$U$104</f>
        <v>-2092</v>
      </c>
      <c r="K23" s="46">
        <f>SUM(D23:J23)</f>
        <v>-2092</v>
      </c>
      <c r="L23" s="46">
        <v>0</v>
      </c>
      <c r="M23" s="46">
        <f>L23+K23</f>
        <v>-2092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4:36" ht="12.75"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2.75">
      <c r="A25" s="54" t="s">
        <v>165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f>'P&amp;L'!H51</f>
        <v>8620.668447037733</v>
      </c>
      <c r="K25" s="46">
        <f>J25</f>
        <v>8620.668447037733</v>
      </c>
      <c r="L25" s="46">
        <f>'P&amp;L'!H52</f>
        <v>558.292612760412</v>
      </c>
      <c r="M25" s="46">
        <f>L25+K25</f>
        <v>9178.961059798145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4:36" ht="12.7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3.5" thickBot="1">
      <c r="A27" s="54" t="s">
        <v>180</v>
      </c>
      <c r="D27" s="53">
        <f>SUM(D17:D26)</f>
        <v>618966</v>
      </c>
      <c r="E27" s="53">
        <f>SUM(E17:E26)</f>
        <v>66394</v>
      </c>
      <c r="F27" s="53">
        <f>'[2]M-GER95A.XLS'!$U$118</f>
        <v>103768</v>
      </c>
      <c r="G27" s="53">
        <f>SUM(G17:G26)</f>
        <v>1200</v>
      </c>
      <c r="H27" s="53">
        <f>'[2]M-GER95A.XLS'!$U$92-1</f>
        <v>9394.107426346043</v>
      </c>
      <c r="I27" s="53">
        <f>'[2]M-GER95A.XLS'!$U$91</f>
        <v>-9089</v>
      </c>
      <c r="J27" s="53">
        <f>SUM(J17:J26)</f>
        <v>-40101.33155296226</v>
      </c>
      <c r="K27" s="53">
        <f>SUM(K17:K26)</f>
        <v>750531.7758733837</v>
      </c>
      <c r="L27" s="53">
        <f>'BS'!G50</f>
        <v>12718.351056424885</v>
      </c>
      <c r="M27" s="53">
        <f>L27+K27</f>
        <v>763250.1269298086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4:36" ht="12.75">
      <c r="D28" s="46"/>
      <c r="E28" s="46"/>
      <c r="F28" s="46"/>
      <c r="G28" s="46"/>
      <c r="H28" s="46"/>
      <c r="I28" s="46"/>
      <c r="J28" s="46"/>
      <c r="K28" s="1"/>
      <c r="L28" s="1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4:36" ht="12.75"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2.75">
      <c r="A30" s="14" t="s">
        <v>181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2.75">
      <c r="A31" s="1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2.75">
      <c r="A32" s="54" t="s">
        <v>94</v>
      </c>
      <c r="D32" s="46">
        <v>618966</v>
      </c>
      <c r="E32" s="46">
        <v>66394</v>
      </c>
      <c r="F32" s="46">
        <v>103768</v>
      </c>
      <c r="G32" s="46">
        <v>1200</v>
      </c>
      <c r="H32" s="46">
        <v>8837</v>
      </c>
      <c r="I32" s="46">
        <v>-5713</v>
      </c>
      <c r="J32" s="46">
        <v>-112705</v>
      </c>
      <c r="K32" s="46">
        <f>SUM(D32:J32)</f>
        <v>680747</v>
      </c>
      <c r="L32" s="46">
        <v>22798</v>
      </c>
      <c r="M32" s="46">
        <f>L32+K32</f>
        <v>703545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4:36" ht="12.75"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36" ht="12.75">
      <c r="A34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f>SUM(D34:J34)</f>
        <v>0</v>
      </c>
      <c r="L34" s="46">
        <v>0</v>
      </c>
      <c r="M34" s="46">
        <f>L34+K34</f>
        <v>0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4:36" ht="12.75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6" ht="12.75">
      <c r="A36" s="90" t="s">
        <v>148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1:36" ht="12.75">
      <c r="A37" t="s">
        <v>149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f>SUM(D37:J37)</f>
        <v>0</v>
      </c>
      <c r="L37" s="46">
        <v>1211</v>
      </c>
      <c r="M37" s="46">
        <f>L37+K37</f>
        <v>1211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4:36" ht="12.75"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36" ht="12.75">
      <c r="A39" t="s">
        <v>184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36" ht="12.75">
      <c r="A40" t="s">
        <v>159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150</v>
      </c>
      <c r="M40" s="46">
        <f>L40</f>
        <v>150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4:36" ht="12.75">
      <c r="D41" s="46"/>
      <c r="E41" s="46"/>
      <c r="F41" s="46"/>
      <c r="G41" s="15"/>
      <c r="H41" s="46"/>
      <c r="I41" s="46"/>
      <c r="J41" s="15" t="s">
        <v>43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2.75">
      <c r="A42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130</v>
      </c>
      <c r="I42" s="46">
        <v>0</v>
      </c>
      <c r="J42" s="46">
        <v>0</v>
      </c>
      <c r="K42" s="46">
        <f>SUM(D42:J42)</f>
        <v>130</v>
      </c>
      <c r="L42" s="46">
        <v>15</v>
      </c>
      <c r="M42" s="46">
        <f>L42+K42</f>
        <v>145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4:36" ht="12.7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-2092</v>
      </c>
      <c r="K44" s="46">
        <f>SUM(D44:J44)</f>
        <v>-2092</v>
      </c>
      <c r="L44" s="46">
        <v>0</v>
      </c>
      <c r="M44" s="46">
        <f>L44+K44</f>
        <v>-2092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4:36" ht="12.7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2.75">
      <c r="A46" s="54" t="s">
        <v>165</v>
      </c>
      <c r="D46" s="46">
        <v>0</v>
      </c>
      <c r="E46" s="46">
        <v>0</v>
      </c>
      <c r="F46" s="46"/>
      <c r="G46" s="46">
        <v>0</v>
      </c>
      <c r="H46" s="46">
        <v>0</v>
      </c>
      <c r="I46" s="46">
        <v>0</v>
      </c>
      <c r="J46" s="46">
        <v>9169</v>
      </c>
      <c r="K46" s="46">
        <f>SUM(D46:J46)</f>
        <v>9169</v>
      </c>
      <c r="L46" s="46">
        <v>134</v>
      </c>
      <c r="M46" s="46">
        <f>L46+K46</f>
        <v>9303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4:36" ht="12.7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ht="13.5" thickBot="1">
      <c r="A48" s="54" t="s">
        <v>182</v>
      </c>
      <c r="D48" s="53">
        <f aca="true" t="shared" si="0" ref="D48:K48">SUM(D32:D47)</f>
        <v>618966</v>
      </c>
      <c r="E48" s="53">
        <f t="shared" si="0"/>
        <v>66394</v>
      </c>
      <c r="F48" s="53">
        <f t="shared" si="0"/>
        <v>103768</v>
      </c>
      <c r="G48" s="53">
        <f t="shared" si="0"/>
        <v>1200</v>
      </c>
      <c r="H48" s="53">
        <f>SUM(H32:H47)</f>
        <v>8967</v>
      </c>
      <c r="I48" s="53">
        <f t="shared" si="0"/>
        <v>-5713</v>
      </c>
      <c r="J48" s="53">
        <f t="shared" si="0"/>
        <v>-105628</v>
      </c>
      <c r="K48" s="53">
        <f t="shared" si="0"/>
        <v>687954</v>
      </c>
      <c r="L48" s="53">
        <f>SUM(L32:L47)</f>
        <v>24308</v>
      </c>
      <c r="M48" s="53">
        <f>L48+K48</f>
        <v>712262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4:36" ht="12.75">
      <c r="D49" s="46"/>
      <c r="E49" s="46"/>
      <c r="F49" s="46"/>
      <c r="G49" s="46"/>
      <c r="H49" s="46"/>
      <c r="I49" s="46"/>
      <c r="J49" s="46"/>
      <c r="M49" s="46">
        <f>SUM(M32:M47)-M48</f>
        <v>0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4:36" ht="12.75"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4:36" ht="12.75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ht="12.75">
      <c r="A52" s="118" t="s">
        <v>125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1:36" ht="12.75">
      <c r="A53" s="118" t="s">
        <v>183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4:36" ht="12.7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4:36" ht="12.7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4:36" ht="12.7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4:36" ht="12.75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4:36" ht="12.75">
      <c r="D58" s="46"/>
      <c r="E58" s="46"/>
      <c r="F58" s="46"/>
      <c r="G58" s="46"/>
      <c r="H58" s="46"/>
      <c r="I58" s="46"/>
      <c r="J58" s="46"/>
      <c r="K58" s="46"/>
      <c r="L58" s="15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4:36" ht="12.7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4:36" ht="12.75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4:36" ht="12.7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4:36" ht="12.75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4:36" ht="12.7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4:36" ht="12.7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4:36" ht="12.7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4:36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4:36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4:36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4:36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4:36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4:36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4:36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4:36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4:36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4:36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4:36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4:36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4:36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4:36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4:36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4:36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4:36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4:36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4:36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4:36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4:36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4:36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4:36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4:36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4:36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4:36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4:36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4:36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4:36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4:36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4:36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4:36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4:36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4:36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4:36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4:36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4:36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4:36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4:36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4:36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4:36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4:36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4:36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4:36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4:36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4:36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4:36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4:36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4:36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4:36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4:36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4:36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4:36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4:36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4:36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4:36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4:36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4:36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4:36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4:36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4:36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4:36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4:36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4:36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4:36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4:36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4:36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4:36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4:36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4:36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4:36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4:36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4:36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4:36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4:36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4:36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4:36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4:36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4:36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4:36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4:36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4:36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4:36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4:36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4:36" ht="12.7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4:36" ht="12.7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4:36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4:36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4:36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4:36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4:36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4:36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4:36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4:36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4:36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4:36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4:36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4:36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4:36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4:36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4:36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4:36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4:36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4:36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4:36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4:36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4:36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4:36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4:36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4:36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4:36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4:36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4:36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4:36" ht="12.75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4:36" ht="12.75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4:36" ht="12.75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4:36" ht="12.75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4:36" ht="12.75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4:36" ht="12.75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4:36" ht="12.75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4:36" ht="12.75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4:36" ht="12.75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4:36" ht="12.75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4:36" ht="12.75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4:36" ht="12.75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4:36" ht="12.75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4:36" ht="12.75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4:36" ht="12.75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4:36" ht="12.75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4:36" ht="12.75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4:36" ht="12.75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4:36" ht="12.75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4:36" ht="12.75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4:36" ht="12.75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4:36" ht="12.7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4:36" ht="12.75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4:36" ht="12.75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4:36" ht="12.75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4:36" ht="12.75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4:36" ht="12.75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4:36" ht="12.75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4:36" ht="12.75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4:36" ht="12.75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4:36" ht="12.75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4:36" ht="12.75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4:36" ht="12.75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4:36" ht="12.75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4:36" ht="12.75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4:36" ht="12.75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4:36" ht="12.75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4:36" ht="12.75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4:36" ht="12.75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4:36" ht="12.75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4:36" ht="12.75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4:36" ht="12.75"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4:36" ht="12.75"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4:36" ht="12.75"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4:36" ht="12.75"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4:36" ht="12.75"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4:36" ht="12.75"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4:36" ht="12.75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4:36" ht="12.75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4:36" ht="12.75"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4:36" ht="12.75"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4:36" ht="12.75"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4:36" ht="12.75"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4:36" ht="12.75"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4:36" ht="12.75"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4:36" ht="12.75"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4:36" ht="12.75"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4:36" ht="12.75"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4:36" ht="12.75"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4:36" ht="12.75"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4:36" ht="12.75"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4:36" ht="12.7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4:36" ht="12.75"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4:36" ht="12.75"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4:36" ht="12.75"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4:36" ht="12.75"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4:36" ht="12.75"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4:36" ht="12.75"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4:36" ht="12.75"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4:36" ht="12.75"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4:36" ht="12.75"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4:36" ht="12.75"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4:36" ht="12.75"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4:36" ht="12.75"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4:36" ht="12.75"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4:36" ht="12.75"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4:36" ht="12.75"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4:36" ht="12.75"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4:36" ht="12.75"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4:36" ht="12.75"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4:36" ht="12.75"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4:36" ht="12.75"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4:36" ht="12.75"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4:36" ht="12.75"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4:36" ht="12.75"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4:36" ht="12.75"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4:36" ht="12.75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4:36" ht="12.75"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4:36" ht="12.75"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4:36" ht="12.75"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4:36" ht="12.75"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4:36" ht="12.75"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4:36" ht="12.75"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4:36" ht="12.75"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4:36" ht="12.75"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4:36" ht="12.75"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4:36" ht="12.75"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4:36" ht="12.75"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4:36" ht="12.75"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4:36" ht="12.75"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4:36" ht="12.75"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4:36" ht="12.75"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4:36" ht="12.75"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4:36" ht="12.75"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4:36" ht="12.75"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4:36" ht="12.75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4:36" ht="12.75"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4:36" ht="12.75"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4:36" ht="12.75"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4:36" ht="12.75"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4:36" ht="12.75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4:36" ht="12.75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4:36" ht="12.75"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4:36" ht="12.75"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4:36" ht="12.75"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4:36" ht="12.75"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4:36" ht="12.75"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4:36" ht="12.75"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4:36" ht="12.75"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4:36" ht="12.75"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4:36" ht="12.75"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4:36" ht="12.75"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4:36" ht="12.75"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4:36" ht="12.75"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4:36" ht="12.75"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4:36" ht="12.75"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4:36" ht="12.75"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4:36" ht="12.75"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4:36" ht="12.75"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4:36" ht="12.75"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4:36" ht="12.75"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4:36" ht="12.75"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4:36" ht="12.75"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4:36" ht="12.75"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4:36" ht="12.75"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4:36" ht="12.75"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4:36" ht="12.75"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4:36" ht="12.75"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4:36" ht="12.75"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4:36" ht="12.75"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4:36" ht="12.75"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4:36" ht="12.75"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4:36" ht="12.75"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4:36" ht="12.75"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4:36" ht="12.75"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4:36" ht="12.75"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4:36" ht="12.75"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4:36" ht="12.75"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4:36" ht="12.75"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4:36" ht="12.75"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4:36" ht="12.75"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4:36" ht="12.75"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4:36" ht="12.75"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4:36" ht="12.75"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4:36" ht="12.75"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4:36" ht="12.75"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4:36" ht="12.75"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4:36" ht="12.75"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4:36" ht="12.75"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4:36" ht="12.75"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4:36" ht="12.75"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4:36" ht="12.75"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4:36" ht="12.75"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4:36" ht="12.75"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4:36" ht="12.75"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4:36" ht="12.75"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4:36" ht="12.75"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4:36" ht="12.75"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4:36" ht="12.75"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4:36" ht="12.75"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4:36" ht="12.75"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4:36" ht="12.75"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4:36" ht="12.75"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4:36" ht="12.75"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4:36" ht="12.75"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4:36" ht="12.75"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4:36" ht="12.75"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4:36" ht="12.75"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4:36" ht="12.75"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4:36" ht="12.75"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4:36" ht="12.75"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4:36" ht="12.75"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4:36" ht="12.75"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4:36" ht="12.75"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4:36" ht="12.75"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4:36" ht="12.75"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4:36" ht="12.75"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4:36" ht="12.75"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4:36" ht="12.75"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4:36" ht="12.75"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4:36" ht="12.75"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4:36" ht="12.75"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4:36" ht="12.75"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4:36" ht="12.75"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4:36" ht="12.75"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4:36" ht="12.75"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4:36" ht="12.75"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4:36" ht="12.75"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4:36" ht="12.75"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4:36" ht="12.75"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4:36" ht="12.75"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4:36" ht="12.75"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4:36" ht="12.75"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4:36" ht="12.75"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4:36" ht="12.75"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4:36" ht="12.75"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4:36" ht="12.75"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4:36" ht="12.75"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4:36" ht="12.75"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4:36" ht="12.75"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4:36" ht="12.75"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4:36" ht="12.75"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4:36" ht="12.75"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4:36" ht="12.75"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4:36" ht="12.75"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4:36" ht="12.75"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4:36" ht="12.75"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4:36" ht="12.75"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4:36" ht="12.75"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4:36" ht="12.75"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4:36" ht="12.75"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4:36" ht="12.75"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4:36" ht="12.75"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4:36" ht="12.75"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4:36" ht="12.75"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4:36" ht="12.75"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4:36" ht="12.75"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4:36" ht="12.75"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4:36" ht="12.75"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4:36" ht="12.75"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4:36" ht="12.75"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4:36" ht="12.75"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4:36" ht="12.7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4:36" ht="12.75"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4:36" ht="12.75"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4:36" ht="12.75"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4:36" ht="12.75"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4:36" ht="12.75"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4:36" ht="12.75"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4:36" ht="12.75"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4:36" ht="12.75"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4:36" ht="12.75"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4:36" ht="12.75"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4:36" ht="12.75"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4:36" ht="12.75"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4:36" ht="12.75"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4:36" ht="12.75"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4:36" ht="12.75"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</sheetData>
  <mergeCells count="5">
    <mergeCell ref="A53:M53"/>
    <mergeCell ref="A52:M52"/>
    <mergeCell ref="A1:M1"/>
    <mergeCell ref="A2:M2"/>
    <mergeCell ref="A3:M3"/>
  </mergeCells>
  <printOptions/>
  <pageMargins left="0.4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75" zoomScaleNormal="75" workbookViewId="0" topLeftCell="A49">
      <selection activeCell="A81" sqref="A81:L8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7" width="15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12.75">
      <c r="A2" s="120" t="s">
        <v>25</v>
      </c>
      <c r="B2" s="120"/>
      <c r="C2" s="120"/>
      <c r="D2" s="120"/>
      <c r="E2" s="120"/>
      <c r="F2" s="120"/>
      <c r="G2" s="120"/>
      <c r="H2" s="120"/>
      <c r="I2" s="120"/>
    </row>
    <row r="3" spans="1:9" ht="12.75">
      <c r="A3" s="120" t="s">
        <v>26</v>
      </c>
      <c r="B3" s="120"/>
      <c r="C3" s="120"/>
      <c r="D3" s="120"/>
      <c r="E3" s="120"/>
      <c r="F3" s="120"/>
      <c r="G3" s="120"/>
      <c r="H3" s="120"/>
      <c r="I3" s="120"/>
    </row>
    <row r="4" spans="1:7" ht="12.75">
      <c r="A4" s="39"/>
      <c r="B4" s="39"/>
      <c r="C4" s="39"/>
      <c r="D4" s="39"/>
      <c r="E4" s="39"/>
      <c r="F4" s="39"/>
      <c r="G4" s="39"/>
    </row>
    <row r="5" spans="1:10" ht="13.5" thickBot="1">
      <c r="A5" s="59" t="s">
        <v>176</v>
      </c>
      <c r="B5" s="40"/>
      <c r="C5" s="40"/>
      <c r="D5" s="40"/>
      <c r="E5" s="40"/>
      <c r="F5" s="40"/>
      <c r="G5" s="40"/>
      <c r="H5" s="41"/>
      <c r="I5" s="41"/>
      <c r="J5" s="41"/>
    </row>
    <row r="6" spans="1:7" ht="15.75">
      <c r="A6" s="32"/>
      <c r="B6" s="30"/>
      <c r="C6" s="27"/>
      <c r="D6" s="28"/>
      <c r="E6" s="28"/>
      <c r="F6" s="28"/>
      <c r="G6" s="31"/>
    </row>
    <row r="7" spans="1:7" ht="15.75">
      <c r="A7" s="60" t="s">
        <v>186</v>
      </c>
      <c r="B7" s="30"/>
      <c r="C7" s="27"/>
      <c r="D7" s="28"/>
      <c r="E7" s="28"/>
      <c r="F7" s="28"/>
      <c r="G7" s="31"/>
    </row>
    <row r="8" spans="1:10" ht="15.75">
      <c r="A8" s="60"/>
      <c r="B8" s="30"/>
      <c r="C8" s="27"/>
      <c r="D8" s="28"/>
      <c r="E8" s="28"/>
      <c r="F8" s="28"/>
      <c r="G8" s="31"/>
      <c r="J8" s="86"/>
    </row>
    <row r="9" spans="1:10" ht="15.75">
      <c r="A9" s="60"/>
      <c r="B9" s="30"/>
      <c r="C9" s="27"/>
      <c r="D9" s="28"/>
      <c r="E9" s="28"/>
      <c r="F9" s="28"/>
      <c r="G9" s="31"/>
      <c r="J9" s="23" t="s">
        <v>68</v>
      </c>
    </row>
    <row r="10" spans="1:10" ht="15.75">
      <c r="A10" s="60"/>
      <c r="B10" s="30"/>
      <c r="C10" s="27"/>
      <c r="D10" s="28"/>
      <c r="E10" s="28"/>
      <c r="F10" s="28"/>
      <c r="G10" s="31"/>
      <c r="H10" s="73" t="s">
        <v>187</v>
      </c>
      <c r="I10" s="10"/>
      <c r="J10" s="23" t="s">
        <v>83</v>
      </c>
    </row>
    <row r="11" spans="1:10" ht="15.75">
      <c r="A11" s="60"/>
      <c r="B11" s="30"/>
      <c r="C11" s="27"/>
      <c r="D11" s="28"/>
      <c r="E11" s="28"/>
      <c r="F11" s="28"/>
      <c r="G11" s="31"/>
      <c r="H11" s="23" t="s">
        <v>19</v>
      </c>
      <c r="I11" s="10"/>
      <c r="J11" s="73" t="s">
        <v>188</v>
      </c>
    </row>
    <row r="12" spans="1:10" ht="15.75">
      <c r="A12" s="60"/>
      <c r="B12" s="30"/>
      <c r="C12" s="27"/>
      <c r="D12" s="28"/>
      <c r="E12" s="28"/>
      <c r="F12" s="28"/>
      <c r="G12" s="31"/>
      <c r="H12" s="72" t="s">
        <v>173</v>
      </c>
      <c r="I12" s="2"/>
      <c r="J12" s="70" t="s">
        <v>189</v>
      </c>
    </row>
    <row r="14" spans="8:10" ht="12.75">
      <c r="H14" s="23" t="s">
        <v>8</v>
      </c>
      <c r="J14" s="23" t="s">
        <v>8</v>
      </c>
    </row>
    <row r="15" ht="12.75">
      <c r="A15" s="4" t="s">
        <v>44</v>
      </c>
    </row>
    <row r="16" spans="2:10" ht="12.75">
      <c r="B16" s="54" t="s">
        <v>74</v>
      </c>
      <c r="H16" s="46">
        <f>'[4]cashflow'!$G$8</f>
        <v>9468.121480106409</v>
      </c>
      <c r="J16" s="46">
        <v>9705</v>
      </c>
    </row>
    <row r="17" spans="8:10" ht="12.75">
      <c r="H17" s="46"/>
      <c r="J17" s="46"/>
    </row>
    <row r="18" spans="2:10" ht="12.75">
      <c r="B18" s="54" t="s">
        <v>61</v>
      </c>
      <c r="H18" s="46"/>
      <c r="J18" s="46"/>
    </row>
    <row r="19" spans="3:10" ht="12.75">
      <c r="C19" t="s">
        <v>45</v>
      </c>
      <c r="H19" s="46">
        <f>'[4]cashflow'!$I$37</f>
        <v>1567.864843604421</v>
      </c>
      <c r="J19" s="46">
        <v>-2357</v>
      </c>
    </row>
    <row r="20" spans="3:10" ht="12.75">
      <c r="C20" t="s">
        <v>46</v>
      </c>
      <c r="H20" s="46">
        <f>'[4]cashflow'!$G$34</f>
        <v>625.926563088</v>
      </c>
      <c r="J20" s="46">
        <v>740</v>
      </c>
    </row>
    <row r="21" spans="3:10" ht="12.75">
      <c r="C21" t="s">
        <v>47</v>
      </c>
      <c r="H21" s="46">
        <f>'[4]cashflow'!$G$35</f>
        <v>-1602.618608443</v>
      </c>
      <c r="J21" s="46">
        <v>-1070</v>
      </c>
    </row>
    <row r="22" spans="8:10" ht="12.75">
      <c r="H22" s="52"/>
      <c r="J22" s="52"/>
    </row>
    <row r="23" spans="2:10" ht="12.75">
      <c r="B23" s="54" t="s">
        <v>76</v>
      </c>
      <c r="H23" s="46">
        <f>SUM(H16:H21)</f>
        <v>10059.294278355828</v>
      </c>
      <c r="J23" s="46">
        <f>SUM(J16:J21)</f>
        <v>7018</v>
      </c>
    </row>
    <row r="24" spans="8:10" ht="12.75">
      <c r="H24" s="46"/>
      <c r="J24" s="46"/>
    </row>
    <row r="25" spans="2:10" ht="12.75">
      <c r="B25" t="s">
        <v>48</v>
      </c>
      <c r="H25" s="46"/>
      <c r="J25" s="46"/>
    </row>
    <row r="26" spans="3:10" ht="12.75">
      <c r="C26" t="s">
        <v>49</v>
      </c>
      <c r="H26" s="46">
        <f>SUM('[4]cashflow'!$G$41:$G$47)</f>
        <v>168551.40740986902</v>
      </c>
      <c r="J26" s="46">
        <v>23362</v>
      </c>
    </row>
    <row r="27" spans="3:10" ht="12.75">
      <c r="C27" t="s">
        <v>50</v>
      </c>
      <c r="H27" s="46">
        <f>SUM('[4]cashflow'!$G$48:$G$49)</f>
        <v>-74694.94695751299</v>
      </c>
      <c r="J27" s="46">
        <v>-4647</v>
      </c>
    </row>
    <row r="28" spans="8:10" ht="12.75">
      <c r="H28" s="52"/>
      <c r="J28" s="52"/>
    </row>
    <row r="29" spans="2:10" ht="12.75">
      <c r="B29" s="14" t="s">
        <v>199</v>
      </c>
      <c r="H29" s="46">
        <f>SUM(H23:H27)-1</f>
        <v>103914.75473071187</v>
      </c>
      <c r="J29" s="46">
        <f>SUM(J23:J27)</f>
        <v>25733</v>
      </c>
    </row>
    <row r="30" spans="8:10" ht="12.75">
      <c r="H30" s="46"/>
      <c r="J30" s="46"/>
    </row>
    <row r="31" spans="2:10" ht="12.75">
      <c r="B31" t="s">
        <v>46</v>
      </c>
      <c r="H31" s="46">
        <f>'[4]cashflow'!$G$54</f>
        <v>-2717.926563088</v>
      </c>
      <c r="J31" s="46">
        <v>-2832</v>
      </c>
    </row>
    <row r="32" spans="2:10" ht="12.75">
      <c r="B32" t="s">
        <v>47</v>
      </c>
      <c r="H32" s="46">
        <f>'[4]cashflow'!$G$53</f>
        <v>1602.618608443</v>
      </c>
      <c r="J32" s="46">
        <v>1070</v>
      </c>
    </row>
    <row r="33" spans="2:10" ht="12.75">
      <c r="B33" t="s">
        <v>200</v>
      </c>
      <c r="H33" s="46">
        <f>'[4]cashflow'!$G$55</f>
        <v>3516.8025431740007</v>
      </c>
      <c r="J33" s="46">
        <v>-379</v>
      </c>
    </row>
    <row r="34" spans="8:10" ht="12.75">
      <c r="H34" s="52"/>
      <c r="J34" s="46"/>
    </row>
    <row r="35" spans="2:10" ht="12.75">
      <c r="B35" s="14" t="s">
        <v>201</v>
      </c>
      <c r="H35" s="55">
        <f>SUM(H29:H34)+1</f>
        <v>106317.24931924086</v>
      </c>
      <c r="J35" s="55">
        <f>SUM(J29:J34)</f>
        <v>23592</v>
      </c>
    </row>
    <row r="36" spans="2:10" ht="12.75">
      <c r="B36" s="5" t="s">
        <v>3</v>
      </c>
      <c r="H36" s="46"/>
      <c r="J36" s="46"/>
    </row>
    <row r="37" spans="1:10" ht="12.75">
      <c r="A37" s="4" t="s">
        <v>51</v>
      </c>
      <c r="H37" s="46"/>
      <c r="J37" s="46"/>
    </row>
    <row r="38" spans="1:10" ht="12.75">
      <c r="A38" s="4"/>
      <c r="B38" s="54" t="s">
        <v>190</v>
      </c>
      <c r="H38" s="46">
        <f>'[4]cashflow'!$G$70</f>
        <v>0</v>
      </c>
      <c r="J38" s="46">
        <v>505</v>
      </c>
    </row>
    <row r="39" spans="1:10" ht="12.75">
      <c r="A39" s="4"/>
      <c r="B39" s="90" t="s">
        <v>191</v>
      </c>
      <c r="H39" s="46"/>
      <c r="J39" s="15">
        <v>150</v>
      </c>
    </row>
    <row r="40" spans="1:10" ht="12.75">
      <c r="A40" s="4"/>
      <c r="B40" s="90" t="s">
        <v>156</v>
      </c>
      <c r="H40" s="46">
        <f>'[4]cashflow'!$G$64</f>
        <v>-1015</v>
      </c>
      <c r="J40" s="15">
        <v>0</v>
      </c>
    </row>
    <row r="41" spans="1:10" ht="12.75">
      <c r="A41" s="4"/>
      <c r="B41" s="90" t="s">
        <v>202</v>
      </c>
      <c r="H41" s="46">
        <f>'[4]cashflow'!$G$63</f>
        <v>901.68</v>
      </c>
      <c r="J41" s="15">
        <v>0</v>
      </c>
    </row>
    <row r="42" spans="2:10" ht="12.75">
      <c r="B42" t="s">
        <v>52</v>
      </c>
      <c r="H42" s="46">
        <f>'[4]cashflow'!$G$61</f>
        <v>-864.4617412780003</v>
      </c>
      <c r="J42" s="46">
        <v>-4297</v>
      </c>
    </row>
    <row r="43" spans="2:10" ht="12.75">
      <c r="B43" t="s">
        <v>158</v>
      </c>
      <c r="H43" s="46">
        <f>'[4]cashflow'!$G$68</f>
        <v>-266</v>
      </c>
      <c r="J43" s="46">
        <v>-3161</v>
      </c>
    </row>
    <row r="44" spans="2:10" ht="12.75">
      <c r="B44" t="s">
        <v>53</v>
      </c>
      <c r="H44" s="46">
        <f>'[4]cashflow'!$G$62</f>
        <v>103.57733685400174</v>
      </c>
      <c r="J44" s="46">
        <v>426</v>
      </c>
    </row>
    <row r="45" spans="2:10" ht="12.75">
      <c r="B45" s="54" t="s">
        <v>129</v>
      </c>
      <c r="H45" s="46">
        <f>'[4]cashflow'!$G$67</f>
        <v>5300</v>
      </c>
      <c r="J45" s="46">
        <v>0</v>
      </c>
    </row>
    <row r="46" spans="2:10" ht="12.75">
      <c r="B46" s="90" t="s">
        <v>157</v>
      </c>
      <c r="H46" s="46">
        <f>'[4]cashflow'!$G$65</f>
        <v>0.6744900000000129</v>
      </c>
      <c r="J46" s="46">
        <v>0</v>
      </c>
    </row>
    <row r="47" spans="2:10" ht="12.75">
      <c r="B47" s="54" t="s">
        <v>56</v>
      </c>
      <c r="H47" s="46">
        <f>'[4]cashflow'!$G$69</f>
        <v>553.68847</v>
      </c>
      <c r="J47" s="46">
        <v>551</v>
      </c>
    </row>
    <row r="48" spans="8:10" ht="12.75">
      <c r="H48" s="46"/>
      <c r="J48" s="46"/>
    </row>
    <row r="49" spans="2:10" ht="12.75">
      <c r="B49" s="14" t="s">
        <v>130</v>
      </c>
      <c r="H49" s="55">
        <f>SUM(H39:H47)+2</f>
        <v>4716.158555576001</v>
      </c>
      <c r="J49" s="55">
        <f>SUM(J38:J48)</f>
        <v>-5826</v>
      </c>
    </row>
    <row r="50" spans="8:10" ht="12.75">
      <c r="H50" s="46"/>
      <c r="J50" s="46"/>
    </row>
    <row r="51" spans="1:10" ht="12.75">
      <c r="A51" s="4" t="s">
        <v>54</v>
      </c>
      <c r="H51" s="46"/>
      <c r="J51" s="46"/>
    </row>
    <row r="52" spans="1:10" ht="12.75">
      <c r="A52" s="4"/>
      <c r="B52" t="s">
        <v>55</v>
      </c>
      <c r="H52" s="46">
        <f>'[4]cashflow'!$G$77</f>
        <v>6948.4981399999815</v>
      </c>
      <c r="J52" s="46">
        <v>-6515</v>
      </c>
    </row>
    <row r="53" spans="1:10" ht="12.75">
      <c r="A53" s="4"/>
      <c r="B53" t="s">
        <v>85</v>
      </c>
      <c r="H53" s="46">
        <f>'[4]cashflow'!$G$78</f>
        <v>-62.08390650000001</v>
      </c>
      <c r="J53" s="46">
        <v>5</v>
      </c>
    </row>
    <row r="54" spans="1:10" ht="12.75">
      <c r="A54" s="4"/>
      <c r="B54" t="s">
        <v>131</v>
      </c>
      <c r="H54" s="46">
        <f>'[4]cashflow'!$G$82</f>
        <v>-150</v>
      </c>
      <c r="J54" s="46">
        <v>0</v>
      </c>
    </row>
    <row r="55" spans="1:10" ht="12.75">
      <c r="A55" s="4"/>
      <c r="B55" t="s">
        <v>79</v>
      </c>
      <c r="H55" s="46">
        <f>'[4]cashflow'!$G$80</f>
        <v>0</v>
      </c>
      <c r="J55" s="46">
        <v>3707</v>
      </c>
    </row>
    <row r="56" spans="2:10" ht="12.75">
      <c r="B56" t="s">
        <v>81</v>
      </c>
      <c r="H56" s="46">
        <f>'[4]cashflow'!$G$81</f>
        <v>-3435.822</v>
      </c>
      <c r="J56" s="46">
        <v>-1184</v>
      </c>
    </row>
    <row r="57" spans="2:10" ht="12.75">
      <c r="B57" s="54" t="s">
        <v>82</v>
      </c>
      <c r="H57" s="46">
        <f>'[4]cashflow'!$G$79</f>
        <v>-305.39645899999965</v>
      </c>
      <c r="J57" s="46">
        <v>-229</v>
      </c>
    </row>
    <row r="58" spans="8:10" ht="12.75">
      <c r="H58" s="46"/>
      <c r="J58" s="46"/>
    </row>
    <row r="59" spans="2:10" ht="12.75">
      <c r="B59" s="14" t="s">
        <v>203</v>
      </c>
      <c r="H59" s="55">
        <f>SUM(H52:H58)</f>
        <v>2995.195774499982</v>
      </c>
      <c r="J59" s="55">
        <f>SUM(J52:J57)</f>
        <v>-4216</v>
      </c>
    </row>
    <row r="60" spans="8:10" ht="12.75">
      <c r="H60" s="46"/>
      <c r="J60" s="46"/>
    </row>
    <row r="61" spans="1:10" ht="12.75">
      <c r="A61" s="14" t="s">
        <v>209</v>
      </c>
      <c r="H61" s="46">
        <f>H35+H49+H59-1</f>
        <v>114027.60364931684</v>
      </c>
      <c r="J61" s="46">
        <f>J35+J49+J59</f>
        <v>13550</v>
      </c>
    </row>
    <row r="62" spans="8:10" ht="12.75">
      <c r="H62" s="46"/>
      <c r="J62" s="46"/>
    </row>
    <row r="63" spans="1:10" ht="12.75">
      <c r="A63" s="14" t="s">
        <v>99</v>
      </c>
      <c r="H63" s="46">
        <f>'[4]cashflow'!$G$95</f>
        <v>46585</v>
      </c>
      <c r="J63" s="46">
        <v>112236</v>
      </c>
    </row>
    <row r="64" spans="1:10" ht="12.75">
      <c r="A64" s="4"/>
      <c r="H64" s="46"/>
      <c r="J64" s="46"/>
    </row>
    <row r="65" spans="1:10" ht="12.75">
      <c r="A65" s="4" t="s">
        <v>57</v>
      </c>
      <c r="H65" s="46">
        <f>'[4]cashflow'!$G$93-2</f>
        <v>222.7549716950025</v>
      </c>
      <c r="J65" s="46">
        <v>21</v>
      </c>
    </row>
    <row r="66" spans="1:10" ht="12.75">
      <c r="A66" s="4"/>
      <c r="H66" s="46"/>
      <c r="J66" s="46"/>
    </row>
    <row r="67" spans="1:10" ht="13.5" thickBot="1">
      <c r="A67" s="14" t="s">
        <v>100</v>
      </c>
      <c r="H67" s="53">
        <f>SUM(H61:H65)+1</f>
        <v>160836.35862101184</v>
      </c>
      <c r="J67" s="53">
        <f>SUM(J61:J65)</f>
        <v>125807</v>
      </c>
    </row>
    <row r="68" ht="12.75">
      <c r="J68" s="46"/>
    </row>
    <row r="69" ht="12.75">
      <c r="J69" s="46"/>
    </row>
    <row r="70" spans="1:10" ht="12.75">
      <c r="A70" s="14" t="s">
        <v>58</v>
      </c>
      <c r="J70" s="46"/>
    </row>
    <row r="71" ht="12.75">
      <c r="J71" s="46"/>
    </row>
    <row r="72" spans="2:10" ht="12.75">
      <c r="B72" s="14" t="s">
        <v>84</v>
      </c>
      <c r="H72" s="46">
        <f>'[4]cashflow'!$G$102</f>
        <v>-2105</v>
      </c>
      <c r="J72" s="46">
        <v>-2911</v>
      </c>
    </row>
    <row r="73" spans="2:10" ht="12.75">
      <c r="B73" s="4" t="s">
        <v>17</v>
      </c>
      <c r="H73" s="46">
        <f>'[4]cashflow'!$G$100</f>
        <v>14794.843451419001</v>
      </c>
      <c r="J73" s="46">
        <v>14812</v>
      </c>
    </row>
    <row r="74" spans="2:10" ht="12.75">
      <c r="B74" s="4" t="s">
        <v>59</v>
      </c>
      <c r="H74" s="46">
        <f>'[4]cashflow'!$G$101</f>
        <v>148146.224842418</v>
      </c>
      <c r="J74" s="46">
        <v>113906</v>
      </c>
    </row>
    <row r="75" spans="8:10" ht="12.75">
      <c r="H75" s="46"/>
      <c r="J75" s="46"/>
    </row>
    <row r="76" spans="8:10" ht="13.5" thickBot="1">
      <c r="H76" s="53">
        <f>SUM(H72:H74)</f>
        <v>160836.06829383702</v>
      </c>
      <c r="J76" s="53">
        <f>SUM(J72:J74)</f>
        <v>125807</v>
      </c>
    </row>
    <row r="77" ht="12.75">
      <c r="H77" s="49"/>
    </row>
    <row r="78" ht="12.75">
      <c r="A78" s="14"/>
    </row>
    <row r="79" spans="1:11" ht="12.75">
      <c r="A79" s="118" t="s">
        <v>112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1:11" ht="12.75">
      <c r="A80" s="118" t="s">
        <v>185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1:12" ht="12.75">
      <c r="A81" s="118" t="s">
        <v>126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</sheetData>
  <mergeCells count="6">
    <mergeCell ref="A80:K80"/>
    <mergeCell ref="A81:L81"/>
    <mergeCell ref="A1:I1"/>
    <mergeCell ref="A2:I2"/>
    <mergeCell ref="A3:I3"/>
    <mergeCell ref="A79:K79"/>
  </mergeCells>
  <printOptions/>
  <pageMargins left="1.19" right="0.24" top="0.33" bottom="0" header="0.24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3"/>
  <sheetViews>
    <sheetView zoomScale="75" zoomScaleNormal="75" workbookViewId="0" topLeftCell="A66">
      <selection activeCell="A88" sqref="A88"/>
    </sheetView>
  </sheetViews>
  <sheetFormatPr defaultColWidth="9.140625" defaultRowHeight="12.75"/>
  <cols>
    <col min="1" max="1" width="28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24" t="s">
        <v>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125" t="s">
        <v>25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25"/>
    </row>
    <row r="6" spans="1:10" ht="12.75">
      <c r="A6" s="113" t="s">
        <v>193</v>
      </c>
      <c r="J6" s="115"/>
    </row>
    <row r="7" spans="1:10" ht="12.75">
      <c r="A7" s="36"/>
      <c r="J7" s="115"/>
    </row>
    <row r="8" ht="12.75">
      <c r="A8" s="37"/>
    </row>
    <row r="9" ht="12.75">
      <c r="A9" s="81" t="s">
        <v>72</v>
      </c>
    </row>
    <row r="10" ht="12.75">
      <c r="A10" s="37" t="s">
        <v>27</v>
      </c>
    </row>
    <row r="11" ht="12.75">
      <c r="A11" s="37" t="s">
        <v>28</v>
      </c>
    </row>
    <row r="12" ht="12.75">
      <c r="A12" s="37" t="s">
        <v>29</v>
      </c>
    </row>
    <row r="13" ht="12.75">
      <c r="A13" s="34"/>
    </row>
    <row r="15" spans="1:10" ht="13.5" thickBot="1">
      <c r="A15" s="58" t="s">
        <v>176</v>
      </c>
      <c r="B15" s="22"/>
      <c r="C15" s="22"/>
      <c r="D15" s="22"/>
      <c r="E15" s="22"/>
      <c r="F15" s="22"/>
      <c r="G15" s="22"/>
      <c r="H15" s="35"/>
      <c r="I15" s="35"/>
      <c r="J15" s="22"/>
    </row>
    <row r="16" spans="1:9" ht="12.75">
      <c r="A16" s="4"/>
      <c r="H16" s="4"/>
      <c r="I16" s="4"/>
    </row>
    <row r="17" spans="1:9" ht="12.75">
      <c r="A17" s="29" t="s">
        <v>30</v>
      </c>
      <c r="B17" s="4"/>
      <c r="C17" s="4"/>
      <c r="D17" s="4"/>
      <c r="E17" s="4"/>
      <c r="F17" s="4"/>
      <c r="G17" s="4"/>
      <c r="H17" s="4"/>
      <c r="I17" s="4"/>
    </row>
    <row r="18" spans="1:10" ht="12.75">
      <c r="A18" s="29"/>
      <c r="B18" s="4"/>
      <c r="C18" s="4"/>
      <c r="D18" s="4"/>
      <c r="E18" s="4"/>
      <c r="F18" s="23"/>
      <c r="G18" s="23"/>
      <c r="H18" s="23"/>
      <c r="I18" s="23"/>
      <c r="J18" s="86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10" ht="12.75">
      <c r="A20" s="4"/>
      <c r="B20" s="4"/>
      <c r="C20" s="4"/>
      <c r="D20" s="129" t="s">
        <v>60</v>
      </c>
      <c r="E20" s="130"/>
      <c r="F20" s="131"/>
      <c r="G20" s="18"/>
      <c r="H20" s="126" t="s">
        <v>11</v>
      </c>
      <c r="I20" s="127"/>
      <c r="J20" s="128"/>
    </row>
    <row r="21" spans="1:10" ht="12.75">
      <c r="A21" s="4"/>
      <c r="B21" s="4"/>
      <c r="C21" s="4"/>
      <c r="D21" s="16">
        <v>2007</v>
      </c>
      <c r="E21" s="17"/>
      <c r="F21" s="63">
        <v>2006</v>
      </c>
      <c r="G21" s="23"/>
      <c r="H21" s="16">
        <v>2007</v>
      </c>
      <c r="I21" s="17"/>
      <c r="J21" s="63">
        <v>2006</v>
      </c>
    </row>
    <row r="22" spans="1:10" ht="12.75">
      <c r="A22" s="4"/>
      <c r="B22" s="4"/>
      <c r="C22" s="4"/>
      <c r="D22" s="69" t="s">
        <v>67</v>
      </c>
      <c r="E22" s="17"/>
      <c r="F22" s="63" t="s">
        <v>22</v>
      </c>
      <c r="G22" s="23"/>
      <c r="H22" s="16" t="s">
        <v>23</v>
      </c>
      <c r="I22" s="17"/>
      <c r="J22" s="82" t="s">
        <v>73</v>
      </c>
    </row>
    <row r="23" spans="1:10" ht="12.75">
      <c r="A23" s="4"/>
      <c r="B23" s="4"/>
      <c r="C23" s="4"/>
      <c r="D23" s="16" t="s">
        <v>19</v>
      </c>
      <c r="E23" s="17"/>
      <c r="F23" s="63" t="s">
        <v>20</v>
      </c>
      <c r="G23" s="23"/>
      <c r="H23" s="16" t="s">
        <v>19</v>
      </c>
      <c r="I23" s="17"/>
      <c r="J23" s="63" t="s">
        <v>24</v>
      </c>
    </row>
    <row r="24" spans="1:10" ht="12.75">
      <c r="A24" s="4"/>
      <c r="B24" s="4"/>
      <c r="C24" s="4"/>
      <c r="D24" s="62">
        <v>39355</v>
      </c>
      <c r="E24" s="20"/>
      <c r="F24" s="83">
        <v>38990</v>
      </c>
      <c r="G24" s="24"/>
      <c r="H24" s="62">
        <v>39355</v>
      </c>
      <c r="I24" s="68"/>
      <c r="J24" s="64">
        <v>38990</v>
      </c>
    </row>
    <row r="25" spans="1:10" ht="12.75">
      <c r="A25" s="4"/>
      <c r="B25" s="4"/>
      <c r="C25" s="4"/>
      <c r="D25" s="16" t="s">
        <v>8</v>
      </c>
      <c r="E25" s="20"/>
      <c r="F25" s="63" t="s">
        <v>8</v>
      </c>
      <c r="G25" s="23"/>
      <c r="H25" s="16" t="s">
        <v>9</v>
      </c>
      <c r="I25" s="17"/>
      <c r="J25" s="63" t="s">
        <v>9</v>
      </c>
    </row>
    <row r="26" spans="4:10" ht="12.75">
      <c r="D26" s="19"/>
      <c r="E26" s="20"/>
      <c r="F26" s="65"/>
      <c r="H26" s="19"/>
      <c r="I26" s="20"/>
      <c r="J26" s="65"/>
    </row>
    <row r="27" spans="1:18" ht="12.75">
      <c r="A27" s="45" t="s">
        <v>21</v>
      </c>
      <c r="B27" s="46"/>
      <c r="C27" s="46"/>
      <c r="D27" s="92">
        <f>H27</f>
        <v>58187.51536597556</v>
      </c>
      <c r="E27" s="47"/>
      <c r="F27" s="89">
        <f>J27-0</f>
        <v>36002</v>
      </c>
      <c r="G27" s="46"/>
      <c r="H27" s="92">
        <f>'[2]M-GER95A.XLS'!$U$130</f>
        <v>58187.51536597556</v>
      </c>
      <c r="I27" s="47"/>
      <c r="J27" s="85">
        <v>36002</v>
      </c>
      <c r="K27" s="49"/>
      <c r="Q27" s="49"/>
      <c r="R27" s="49"/>
    </row>
    <row r="28" spans="1:18" ht="12.75">
      <c r="A28" s="45"/>
      <c r="B28" s="46"/>
      <c r="C28" s="46"/>
      <c r="D28" s="92"/>
      <c r="E28" s="47"/>
      <c r="F28" s="89"/>
      <c r="G28" s="46"/>
      <c r="H28" s="92"/>
      <c r="I28" s="47"/>
      <c r="J28" s="48"/>
      <c r="K28" s="49"/>
      <c r="Q28" s="49"/>
      <c r="R28" s="49"/>
    </row>
    <row r="29" spans="1:18" ht="12.75">
      <c r="A29" s="45" t="s">
        <v>105</v>
      </c>
      <c r="B29" s="46"/>
      <c r="C29" s="46"/>
      <c r="D29" s="92">
        <f>H29</f>
        <v>-37321.034467537</v>
      </c>
      <c r="E29" s="47"/>
      <c r="F29" s="89">
        <f>J29</f>
        <v>-14463</v>
      </c>
      <c r="G29" s="46"/>
      <c r="H29" s="92">
        <f>-'[2]M-GER95A.XLS'!$P$674-'[2]M-GER95A.XLS'!$P$685</f>
        <v>-37321.034467537</v>
      </c>
      <c r="I29" s="47"/>
      <c r="J29" s="48">
        <v>-14463</v>
      </c>
      <c r="K29" s="49"/>
      <c r="Q29" s="49"/>
      <c r="R29" s="49"/>
    </row>
    <row r="30" spans="1:18" ht="12.75">
      <c r="A30" s="45"/>
      <c r="B30" s="46"/>
      <c r="C30" s="46"/>
      <c r="D30" s="92"/>
      <c r="E30" s="47"/>
      <c r="F30" s="89"/>
      <c r="G30" s="46"/>
      <c r="H30" s="92"/>
      <c r="I30" s="47"/>
      <c r="J30" s="48"/>
      <c r="K30" s="49"/>
      <c r="Q30" s="49"/>
      <c r="R30" s="49"/>
    </row>
    <row r="31" spans="1:18" ht="12.75">
      <c r="A31" s="45" t="s">
        <v>106</v>
      </c>
      <c r="B31" s="46"/>
      <c r="C31" s="46"/>
      <c r="D31" s="92">
        <f>H31</f>
        <v>-3609.151150556</v>
      </c>
      <c r="E31" s="47"/>
      <c r="F31" s="48">
        <f>J31</f>
        <v>-2229</v>
      </c>
      <c r="G31" s="46"/>
      <c r="H31" s="92">
        <f>-'[2]M-GER95A.XLS'!$P$688</f>
        <v>-3609.151150556</v>
      </c>
      <c r="I31" s="47"/>
      <c r="J31" s="48">
        <v>-2229</v>
      </c>
      <c r="K31" s="49"/>
      <c r="Q31" s="49"/>
      <c r="R31" s="49"/>
    </row>
    <row r="32" spans="1:18" ht="12.75">
      <c r="A32" s="45"/>
      <c r="B32" s="46"/>
      <c r="C32" s="46"/>
      <c r="D32" s="92"/>
      <c r="E32" s="47"/>
      <c r="F32" s="48"/>
      <c r="G32" s="46"/>
      <c r="H32" s="92"/>
      <c r="I32" s="47"/>
      <c r="J32" s="48"/>
      <c r="K32" s="49"/>
      <c r="Q32" s="49"/>
      <c r="R32" s="49"/>
    </row>
    <row r="33" spans="1:18" ht="12.75">
      <c r="A33" s="56" t="s">
        <v>107</v>
      </c>
      <c r="B33" s="46"/>
      <c r="C33" s="46"/>
      <c r="D33" s="92">
        <f>H33</f>
        <v>-12919.293749833998</v>
      </c>
      <c r="E33" s="47"/>
      <c r="F33" s="48">
        <f>J33</f>
        <v>-18419</v>
      </c>
      <c r="G33" s="46"/>
      <c r="H33" s="92">
        <f>-'[2]M-GER95A.XLS'!$P$692</f>
        <v>-12919.293749833998</v>
      </c>
      <c r="I33" s="47"/>
      <c r="J33" s="48">
        <v>-18419</v>
      </c>
      <c r="K33" s="49"/>
      <c r="Q33" s="49"/>
      <c r="R33" s="49"/>
    </row>
    <row r="34" spans="1:18" ht="12.75">
      <c r="A34" s="56"/>
      <c r="B34" s="46"/>
      <c r="C34" s="46"/>
      <c r="D34" s="92"/>
      <c r="E34" s="47"/>
      <c r="F34" s="48"/>
      <c r="G34" s="46"/>
      <c r="H34" s="92"/>
      <c r="I34" s="47"/>
      <c r="J34" s="48"/>
      <c r="K34" s="49"/>
      <c r="Q34" s="49"/>
      <c r="R34" s="49"/>
    </row>
    <row r="35" spans="1:18" ht="12.75">
      <c r="A35" s="45" t="s">
        <v>167</v>
      </c>
      <c r="D35" s="92">
        <f>H35</f>
        <v>4894.4356356605</v>
      </c>
      <c r="E35" s="47"/>
      <c r="F35" s="48">
        <f>J35</f>
        <v>4529</v>
      </c>
      <c r="G35" s="46"/>
      <c r="H35" s="92">
        <f>'[2]M-GER95A.XLS'!$N$651-2</f>
        <v>4894.4356356605</v>
      </c>
      <c r="I35" s="47"/>
      <c r="J35" s="48">
        <v>4529</v>
      </c>
      <c r="K35" s="49"/>
      <c r="Q35" s="49"/>
      <c r="R35" s="49"/>
    </row>
    <row r="36" spans="1:18" ht="12.75">
      <c r="A36" s="45"/>
      <c r="B36" s="46"/>
      <c r="C36" s="46"/>
      <c r="D36" s="92"/>
      <c r="E36" s="47"/>
      <c r="F36" s="48"/>
      <c r="G36" s="46"/>
      <c r="H36" s="92"/>
      <c r="I36" s="47"/>
      <c r="J36" s="48"/>
      <c r="K36" s="49"/>
      <c r="Q36" s="49"/>
      <c r="R36" s="49"/>
    </row>
    <row r="37" spans="1:18" ht="12.75">
      <c r="A37" s="45" t="s">
        <v>46</v>
      </c>
      <c r="B37" s="80" t="s">
        <v>62</v>
      </c>
      <c r="C37" s="71"/>
      <c r="D37" s="92">
        <f>H37</f>
        <v>-625.926563088</v>
      </c>
      <c r="E37" s="47"/>
      <c r="F37" s="48">
        <f>J37</f>
        <v>-740</v>
      </c>
      <c r="G37" s="46"/>
      <c r="H37" s="92">
        <f>-'[2]M-GER95A.XLS'!$P$698</f>
        <v>-625.926563088</v>
      </c>
      <c r="I37" s="47"/>
      <c r="J37" s="48">
        <v>-740</v>
      </c>
      <c r="K37" s="49"/>
      <c r="Q37" s="49"/>
      <c r="R37" s="49"/>
    </row>
    <row r="38" spans="1:18" ht="12.75">
      <c r="A38" s="45"/>
      <c r="B38" s="80"/>
      <c r="C38" s="71"/>
      <c r="D38" s="92"/>
      <c r="E38" s="47"/>
      <c r="F38" s="48"/>
      <c r="G38" s="46"/>
      <c r="H38" s="92"/>
      <c r="I38" s="47"/>
      <c r="J38" s="48"/>
      <c r="K38" s="49"/>
      <c r="Q38" s="49"/>
      <c r="R38" s="49"/>
    </row>
    <row r="39" spans="1:18" ht="12.75">
      <c r="A39" s="56" t="s">
        <v>127</v>
      </c>
      <c r="B39" s="80" t="s">
        <v>75</v>
      </c>
      <c r="C39" s="71"/>
      <c r="D39" s="92">
        <f>H39</f>
        <v>-829.6315999999999</v>
      </c>
      <c r="E39" s="47"/>
      <c r="F39" s="48">
        <f>J39</f>
        <v>4151</v>
      </c>
      <c r="G39" s="46"/>
      <c r="H39" s="92">
        <f>'[2]M-GER95A.XLS'!$U$234</f>
        <v>-829.6315999999999</v>
      </c>
      <c r="I39" s="47"/>
      <c r="J39" s="85">
        <v>4151</v>
      </c>
      <c r="K39" s="49"/>
      <c r="Q39" s="49"/>
      <c r="R39" s="49"/>
    </row>
    <row r="40" spans="1:18" ht="12.75">
      <c r="A40" s="45"/>
      <c r="B40" s="46"/>
      <c r="C40" s="46"/>
      <c r="D40" s="92"/>
      <c r="E40" s="47"/>
      <c r="F40" s="48"/>
      <c r="G40" s="46"/>
      <c r="H40" s="92"/>
      <c r="I40" s="47"/>
      <c r="J40" s="48"/>
      <c r="K40" s="49"/>
      <c r="Q40" s="49"/>
      <c r="R40" s="49"/>
    </row>
    <row r="41" spans="1:18" ht="12.75">
      <c r="A41" s="56" t="s">
        <v>150</v>
      </c>
      <c r="B41" s="46"/>
      <c r="C41" s="46"/>
      <c r="D41" s="92"/>
      <c r="E41" s="47"/>
      <c r="F41" s="48"/>
      <c r="G41" s="46"/>
      <c r="H41" s="92"/>
      <c r="I41" s="47"/>
      <c r="J41" s="48"/>
      <c r="K41" s="49"/>
      <c r="Q41" s="49"/>
      <c r="R41" s="49"/>
    </row>
    <row r="42" spans="1:18" ht="12.75">
      <c r="A42" s="56" t="s">
        <v>151</v>
      </c>
      <c r="B42" s="46"/>
      <c r="C42" s="46"/>
      <c r="D42" s="93">
        <f>H42</f>
        <v>1690.8053010890774</v>
      </c>
      <c r="E42" s="47"/>
      <c r="F42" s="51">
        <f>J42</f>
        <v>874</v>
      </c>
      <c r="G42" s="46"/>
      <c r="H42" s="93">
        <f>'[2]M-GER95A.XLS'!$U$235</f>
        <v>1690.8053010890774</v>
      </c>
      <c r="I42" s="47"/>
      <c r="J42" s="51">
        <v>874</v>
      </c>
      <c r="K42" s="49"/>
      <c r="Q42" s="49"/>
      <c r="R42" s="49"/>
    </row>
    <row r="43" spans="1:18" ht="12.75">
      <c r="A43" s="45"/>
      <c r="B43" s="46"/>
      <c r="C43" s="46"/>
      <c r="D43" s="92"/>
      <c r="E43" s="47"/>
      <c r="F43" s="48"/>
      <c r="G43" s="46"/>
      <c r="H43" s="92"/>
      <c r="I43" s="47"/>
      <c r="J43" s="48"/>
      <c r="K43" s="49"/>
      <c r="Q43" s="49"/>
      <c r="R43" s="49"/>
    </row>
    <row r="44" spans="1:18" ht="12.75">
      <c r="A44" s="56" t="s">
        <v>74</v>
      </c>
      <c r="B44" s="80" t="s">
        <v>101</v>
      </c>
      <c r="C44" s="46"/>
      <c r="D44" s="92">
        <f>SUM(D27:D42)</f>
        <v>9467.718771710139</v>
      </c>
      <c r="E44" s="47"/>
      <c r="F44" s="48">
        <f>SUM(F27:F42)</f>
        <v>9705</v>
      </c>
      <c r="G44" s="46"/>
      <c r="H44" s="92">
        <f>SUM(H27:H42)</f>
        <v>9467.718771710139</v>
      </c>
      <c r="I44" s="47"/>
      <c r="J44" s="48">
        <f>SUM(J27:J42)</f>
        <v>9705</v>
      </c>
      <c r="K44" s="49"/>
      <c r="Q44" s="49"/>
      <c r="R44" s="49"/>
    </row>
    <row r="45" spans="1:18" ht="12.75">
      <c r="A45" s="45"/>
      <c r="B45" s="46"/>
      <c r="C45" s="46"/>
      <c r="D45" s="92"/>
      <c r="E45" s="47"/>
      <c r="F45" s="48"/>
      <c r="G45" s="46"/>
      <c r="H45" s="92"/>
      <c r="I45" s="47"/>
      <c r="J45" s="48"/>
      <c r="K45" s="49"/>
      <c r="Q45" s="49"/>
      <c r="R45" s="49"/>
    </row>
    <row r="46" spans="1:18" ht="12.75">
      <c r="A46" s="45" t="s">
        <v>7</v>
      </c>
      <c r="B46" s="46"/>
      <c r="C46" s="46"/>
      <c r="D46" s="93">
        <f>H46</f>
        <v>-289.48141999999996</v>
      </c>
      <c r="E46" s="47"/>
      <c r="F46" s="51">
        <f>J46</f>
        <v>-402</v>
      </c>
      <c r="G46" s="46"/>
      <c r="H46" s="93">
        <f>'[2]M-GER95A.XLS'!$U$237</f>
        <v>-289.48141999999996</v>
      </c>
      <c r="I46" s="47"/>
      <c r="J46" s="51">
        <v>-402</v>
      </c>
      <c r="K46" s="49"/>
      <c r="Q46" s="49"/>
      <c r="R46" s="49"/>
    </row>
    <row r="47" spans="1:18" ht="12.75">
      <c r="A47" s="45"/>
      <c r="B47" s="46"/>
      <c r="C47" s="46"/>
      <c r="D47" s="92"/>
      <c r="E47" s="47"/>
      <c r="F47" s="48"/>
      <c r="G47" s="46"/>
      <c r="H47" s="92"/>
      <c r="I47" s="47"/>
      <c r="J47" s="48"/>
      <c r="K47" s="49"/>
      <c r="Q47" s="49"/>
      <c r="R47" s="49"/>
    </row>
    <row r="48" spans="1:18" ht="13.5" thickBot="1">
      <c r="A48" s="56" t="s">
        <v>164</v>
      </c>
      <c r="B48" s="46"/>
      <c r="C48" s="46"/>
      <c r="D48" s="108">
        <f>SUM(D44:D46)+1</f>
        <v>9179.237351710139</v>
      </c>
      <c r="E48" s="47"/>
      <c r="F48" s="109">
        <f>SUM(F44:F46)</f>
        <v>9303</v>
      </c>
      <c r="G48" s="46"/>
      <c r="H48" s="108">
        <f>SUM(H44:H46)+1</f>
        <v>9179.237351710139</v>
      </c>
      <c r="I48" s="47"/>
      <c r="J48" s="109">
        <f>SUM(J44:J46)</f>
        <v>9303</v>
      </c>
      <c r="K48" s="49"/>
      <c r="Q48" s="49"/>
      <c r="R48" s="49"/>
    </row>
    <row r="49" spans="1:18" ht="12.75">
      <c r="A49" s="45"/>
      <c r="B49" s="46"/>
      <c r="C49" s="46"/>
      <c r="D49" s="92"/>
      <c r="E49" s="47"/>
      <c r="F49" s="48"/>
      <c r="G49" s="46"/>
      <c r="H49" s="92"/>
      <c r="I49" s="47"/>
      <c r="J49" s="48"/>
      <c r="K49" s="49"/>
      <c r="Q49" s="49"/>
      <c r="R49" s="49"/>
    </row>
    <row r="50" spans="1:18" ht="12.75">
      <c r="A50" s="56" t="s">
        <v>97</v>
      </c>
      <c r="B50" s="46"/>
      <c r="C50" s="46"/>
      <c r="D50" s="92"/>
      <c r="E50" s="47"/>
      <c r="F50" s="48"/>
      <c r="G50" s="46"/>
      <c r="H50" s="92"/>
      <c r="I50" s="47"/>
      <c r="J50" s="48"/>
      <c r="K50" s="49"/>
      <c r="Q50" s="49"/>
      <c r="R50" s="49"/>
    </row>
    <row r="51" spans="1:18" ht="12.75">
      <c r="A51" s="56" t="s">
        <v>169</v>
      </c>
      <c r="B51" s="46"/>
      <c r="C51" s="46"/>
      <c r="D51" s="92">
        <f>H51</f>
        <v>8620.668447037733</v>
      </c>
      <c r="E51" s="47"/>
      <c r="F51" s="48">
        <f>J51</f>
        <v>9169</v>
      </c>
      <c r="G51" s="46"/>
      <c r="H51" s="92">
        <f>'[2]M-GER95A.XLS'!$U$243+'[2]M-GER95A.XLS'!$U$245-1</f>
        <v>8620.668447037733</v>
      </c>
      <c r="I51" s="47"/>
      <c r="J51" s="48">
        <v>9169</v>
      </c>
      <c r="K51" s="49"/>
      <c r="Q51" s="49"/>
      <c r="R51" s="49"/>
    </row>
    <row r="52" spans="1:18" ht="12.75">
      <c r="A52" s="45" t="s">
        <v>108</v>
      </c>
      <c r="B52" s="46"/>
      <c r="C52" s="46"/>
      <c r="D52" s="92">
        <f>H52</f>
        <v>558.292612760412</v>
      </c>
      <c r="E52" s="47"/>
      <c r="F52" s="48">
        <f>J52</f>
        <v>134</v>
      </c>
      <c r="G52" s="46"/>
      <c r="H52" s="92">
        <f>-'[2]M-GER95A.XLS'!$U$245+'[2]M-GER95A.XLS'!$U$247</f>
        <v>558.292612760412</v>
      </c>
      <c r="I52" s="47"/>
      <c r="J52" s="48">
        <v>134</v>
      </c>
      <c r="K52" s="49"/>
      <c r="Q52" s="49"/>
      <c r="R52" s="49"/>
    </row>
    <row r="53" spans="1:18" ht="12.75">
      <c r="A53" s="45"/>
      <c r="B53" s="46"/>
      <c r="C53" s="46"/>
      <c r="D53" s="92"/>
      <c r="E53" s="47"/>
      <c r="F53" s="48"/>
      <c r="G53" s="46"/>
      <c r="H53" s="92"/>
      <c r="I53" s="47"/>
      <c r="J53" s="48"/>
      <c r="K53" s="49"/>
      <c r="Q53" s="49"/>
      <c r="R53" s="49"/>
    </row>
    <row r="54" spans="1:18" ht="13.5" thickBot="1">
      <c r="A54" s="56"/>
      <c r="B54" s="46"/>
      <c r="C54" s="46"/>
      <c r="D54" s="94">
        <f>D52+D51</f>
        <v>9178.961059798145</v>
      </c>
      <c r="E54" s="47"/>
      <c r="F54" s="66">
        <f>SUM(F51:F53)</f>
        <v>9303</v>
      </c>
      <c r="G54" s="46"/>
      <c r="H54" s="94">
        <f>H52+H51</f>
        <v>9178.961059798145</v>
      </c>
      <c r="I54" s="47"/>
      <c r="J54" s="66">
        <f>J52+J51</f>
        <v>9303</v>
      </c>
      <c r="K54" s="49"/>
      <c r="Q54" s="49"/>
      <c r="R54" s="49"/>
    </row>
    <row r="55" spans="1:18" ht="12.75">
      <c r="A55" s="45"/>
      <c r="B55" s="46"/>
      <c r="C55" s="46"/>
      <c r="D55" s="92"/>
      <c r="E55" s="47"/>
      <c r="F55" s="48"/>
      <c r="G55" s="46"/>
      <c r="H55" s="92"/>
      <c r="I55" s="47"/>
      <c r="J55" s="48"/>
      <c r="Q55" s="49"/>
      <c r="R55" s="49"/>
    </row>
    <row r="56" spans="1:18" ht="12.75">
      <c r="A56" s="56" t="s">
        <v>98</v>
      </c>
      <c r="B56" s="46"/>
      <c r="C56" s="46"/>
      <c r="D56" s="92"/>
      <c r="E56" s="47"/>
      <c r="F56" s="48"/>
      <c r="G56" s="46"/>
      <c r="H56" s="92"/>
      <c r="I56" s="47"/>
      <c r="J56" s="67"/>
      <c r="K56" s="49"/>
      <c r="Q56" s="49"/>
      <c r="R56" s="49"/>
    </row>
    <row r="57" spans="1:18" ht="12.75">
      <c r="A57" s="50" t="s">
        <v>31</v>
      </c>
      <c r="B57" s="46"/>
      <c r="C57" s="46"/>
      <c r="D57" s="97">
        <f>H57</f>
        <v>1.440996824242726</v>
      </c>
      <c r="E57" s="47"/>
      <c r="F57" s="87">
        <f>J57</f>
        <v>1.52</v>
      </c>
      <c r="G57" s="46"/>
      <c r="H57" s="95">
        <f>'[5]June08'!$C$46</f>
        <v>1.440996824242726</v>
      </c>
      <c r="I57" s="47"/>
      <c r="J57" s="112">
        <v>1.52</v>
      </c>
      <c r="K57" s="49"/>
      <c r="Q57" s="49"/>
      <c r="R57" s="49"/>
    </row>
    <row r="58" spans="1:18" ht="12.75">
      <c r="A58" s="50" t="s">
        <v>32</v>
      </c>
      <c r="B58" s="46"/>
      <c r="C58" s="46"/>
      <c r="D58" s="97">
        <f>H58</f>
        <v>1.2280167884636966</v>
      </c>
      <c r="E58" s="47"/>
      <c r="F58" s="87">
        <f>J58</f>
        <v>1.29</v>
      </c>
      <c r="G58" s="46"/>
      <c r="H58" s="95">
        <f>'[5]June08'!$C$58</f>
        <v>1.2280167884636966</v>
      </c>
      <c r="I58" s="47"/>
      <c r="J58" s="67">
        <v>1.29</v>
      </c>
      <c r="K58" s="49"/>
      <c r="Q58" s="49"/>
      <c r="R58" s="49"/>
    </row>
    <row r="59" spans="1:18" ht="12.75">
      <c r="A59" s="45"/>
      <c r="B59" s="46"/>
      <c r="C59" s="46"/>
      <c r="D59" s="93"/>
      <c r="E59" s="52"/>
      <c r="F59" s="51"/>
      <c r="G59" s="46"/>
      <c r="H59" s="93"/>
      <c r="I59" s="52"/>
      <c r="J59" s="51"/>
      <c r="K59" s="49"/>
      <c r="Q59" s="49"/>
      <c r="R59" s="49"/>
    </row>
    <row r="60" spans="1:18" ht="12.7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9"/>
      <c r="Q60" s="49"/>
      <c r="R60" s="49"/>
    </row>
    <row r="61" spans="1:18" ht="12.7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9"/>
      <c r="L61" s="111"/>
      <c r="M61" s="111"/>
      <c r="O61" s="49"/>
      <c r="P61" s="49"/>
      <c r="Q61" s="49"/>
      <c r="R61" s="49"/>
    </row>
    <row r="62" spans="1:18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9"/>
      <c r="L62" s="111"/>
      <c r="M62" s="111"/>
      <c r="O62" s="49"/>
      <c r="P62" s="49"/>
      <c r="Q62" s="49"/>
      <c r="R62" s="49"/>
    </row>
    <row r="63" spans="1:18" ht="12.75">
      <c r="A63" s="56" t="s">
        <v>66</v>
      </c>
      <c r="B63" s="46"/>
      <c r="C63" s="46"/>
      <c r="D63" s="46"/>
      <c r="E63" s="46"/>
      <c r="F63" s="46"/>
      <c r="G63" s="46"/>
      <c r="H63" s="46"/>
      <c r="I63" s="46"/>
      <c r="J63" s="46"/>
      <c r="K63" s="49"/>
      <c r="L63" s="111"/>
      <c r="M63" s="111"/>
      <c r="O63" s="49"/>
      <c r="P63" s="49"/>
      <c r="Q63" s="49"/>
      <c r="R63" s="49"/>
    </row>
    <row r="64" spans="1:18" ht="12.75">
      <c r="A64" s="57" t="s">
        <v>194</v>
      </c>
      <c r="B64" s="46"/>
      <c r="C64" s="46"/>
      <c r="D64" s="46"/>
      <c r="E64" s="46"/>
      <c r="F64" s="46"/>
      <c r="G64" s="46"/>
      <c r="H64" s="46"/>
      <c r="I64" s="46"/>
      <c r="J64" s="46"/>
      <c r="K64" s="49"/>
      <c r="L64" s="111"/>
      <c r="M64" s="111"/>
      <c r="O64" s="49"/>
      <c r="P64" s="49"/>
      <c r="Q64" s="49"/>
      <c r="R64" s="49"/>
    </row>
    <row r="65" spans="1:18" ht="12.75">
      <c r="A65" s="57" t="s">
        <v>195</v>
      </c>
      <c r="B65" s="46"/>
      <c r="C65" s="46"/>
      <c r="D65" s="46"/>
      <c r="E65" s="46"/>
      <c r="F65" s="46"/>
      <c r="G65" s="46"/>
      <c r="H65" s="46"/>
      <c r="I65" s="46"/>
      <c r="J65" s="46"/>
      <c r="K65" s="49"/>
      <c r="L65" s="111"/>
      <c r="M65" s="111"/>
      <c r="O65" s="49"/>
      <c r="P65" s="49"/>
      <c r="Q65" s="49"/>
      <c r="R65" s="49"/>
    </row>
    <row r="66" spans="1:18" ht="12.75">
      <c r="A66" s="57" t="s">
        <v>160</v>
      </c>
      <c r="B66" s="46"/>
      <c r="C66" s="46"/>
      <c r="D66" s="46"/>
      <c r="E66" s="46"/>
      <c r="F66" s="46"/>
      <c r="G66" s="46"/>
      <c r="H66" s="46"/>
      <c r="I66" s="46"/>
      <c r="J66" s="46"/>
      <c r="K66" s="49"/>
      <c r="L66" s="111"/>
      <c r="M66" s="111"/>
      <c r="O66" s="49"/>
      <c r="P66" s="49"/>
      <c r="Q66" s="49"/>
      <c r="R66" s="49"/>
    </row>
    <row r="67" spans="1:18" ht="12.75">
      <c r="A67" s="45"/>
      <c r="B67" s="46"/>
      <c r="C67" s="46"/>
      <c r="D67" s="46"/>
      <c r="E67" s="46"/>
      <c r="F67" s="23"/>
      <c r="G67" s="23"/>
      <c r="H67" s="23"/>
      <c r="I67" s="23"/>
      <c r="J67" s="86"/>
      <c r="K67" s="49"/>
      <c r="L67" s="111"/>
      <c r="M67" s="111"/>
      <c r="O67" s="49"/>
      <c r="P67" s="49"/>
      <c r="Q67" s="49"/>
      <c r="R67" s="49"/>
    </row>
    <row r="68" spans="1:18" ht="12.75">
      <c r="A68" s="56" t="s">
        <v>69</v>
      </c>
      <c r="B68" s="46"/>
      <c r="C68" s="46"/>
      <c r="D68" s="46"/>
      <c r="E68" s="46"/>
      <c r="F68" s="46"/>
      <c r="G68" s="46"/>
      <c r="H68" s="46"/>
      <c r="I68" s="46"/>
      <c r="J68" s="46"/>
      <c r="K68" s="49"/>
      <c r="L68" s="111"/>
      <c r="O68" s="49"/>
      <c r="P68" s="49"/>
      <c r="Q68" s="49"/>
      <c r="R68" s="49"/>
    </row>
    <row r="69" spans="1:18" ht="12.75">
      <c r="A69" s="57" t="s">
        <v>128</v>
      </c>
      <c r="B69" s="46"/>
      <c r="C69" s="46"/>
      <c r="D69" s="86" t="s">
        <v>80</v>
      </c>
      <c r="F69" s="86" t="s">
        <v>80</v>
      </c>
      <c r="G69" s="46"/>
      <c r="H69" s="77" t="s">
        <v>161</v>
      </c>
      <c r="I69" s="76"/>
      <c r="J69" s="77" t="s">
        <v>161</v>
      </c>
      <c r="K69" s="49"/>
      <c r="L69" s="111"/>
      <c r="O69" s="49"/>
      <c r="P69" s="49"/>
      <c r="Q69" s="49"/>
      <c r="R69" s="49"/>
    </row>
    <row r="70" spans="1:18" ht="12.75">
      <c r="A70" s="45"/>
      <c r="B70" s="46"/>
      <c r="C70" s="46"/>
      <c r="D70" s="78" t="s">
        <v>173</v>
      </c>
      <c r="E70" s="74"/>
      <c r="F70" s="79" t="s">
        <v>189</v>
      </c>
      <c r="G70" s="46"/>
      <c r="H70" s="78" t="str">
        <f>D70</f>
        <v>30/9/2007</v>
      </c>
      <c r="I70" s="74"/>
      <c r="J70" s="79" t="str">
        <f>F70</f>
        <v>30/9/2006</v>
      </c>
      <c r="K70" s="49"/>
      <c r="L70" s="111"/>
      <c r="O70" s="49"/>
      <c r="P70" s="49"/>
      <c r="Q70" s="49"/>
      <c r="R70" s="49"/>
    </row>
    <row r="71" spans="1:18" ht="12.75">
      <c r="A71" s="45"/>
      <c r="B71" s="46"/>
      <c r="C71" s="46"/>
      <c r="D71" s="61" t="s">
        <v>8</v>
      </c>
      <c r="E71" s="46"/>
      <c r="F71" s="61" t="s">
        <v>8</v>
      </c>
      <c r="G71" s="46"/>
      <c r="H71" s="61" t="s">
        <v>8</v>
      </c>
      <c r="I71" s="46"/>
      <c r="J71" s="61" t="s">
        <v>8</v>
      </c>
      <c r="K71" s="49"/>
      <c r="L71" s="111"/>
      <c r="O71" s="49"/>
      <c r="P71" s="49"/>
      <c r="Q71" s="49"/>
      <c r="R71" s="49"/>
    </row>
    <row r="72" spans="1:18" ht="12.75">
      <c r="A72" s="57"/>
      <c r="B72" s="46"/>
      <c r="C72" s="46"/>
      <c r="D72" s="49"/>
      <c r="F72" s="49"/>
      <c r="G72" s="46"/>
      <c r="H72" s="49"/>
      <c r="I72" s="46"/>
      <c r="J72" s="61"/>
      <c r="K72" s="49"/>
      <c r="L72" s="111"/>
      <c r="O72" s="49"/>
      <c r="P72" s="49"/>
      <c r="Q72" s="49"/>
      <c r="R72" s="49"/>
    </row>
    <row r="73" spans="1:18" ht="12.75">
      <c r="A73" s="57" t="s">
        <v>205</v>
      </c>
      <c r="B73" s="46"/>
      <c r="C73" s="46"/>
      <c r="D73" s="49"/>
      <c r="F73" s="49"/>
      <c r="G73" s="46"/>
      <c r="H73" s="49"/>
      <c r="I73" s="46"/>
      <c r="J73" s="61"/>
      <c r="K73" s="49"/>
      <c r="L73" s="111"/>
      <c r="O73" s="49"/>
      <c r="P73" s="49"/>
      <c r="Q73" s="49"/>
      <c r="R73" s="49"/>
    </row>
    <row r="74" spans="1:18" ht="13.5" thickBot="1">
      <c r="A74" s="57" t="s">
        <v>206</v>
      </c>
      <c r="B74" s="46"/>
      <c r="C74" s="46"/>
      <c r="D74" s="88">
        <v>-830</v>
      </c>
      <c r="F74" s="88">
        <f>J74</f>
        <v>4151</v>
      </c>
      <c r="H74" s="88">
        <v>-830</v>
      </c>
      <c r="J74" s="88">
        <v>4151</v>
      </c>
      <c r="K74" s="84"/>
      <c r="L74" s="111"/>
      <c r="O74" s="49"/>
      <c r="P74" s="49"/>
      <c r="Q74" s="49"/>
      <c r="R74" s="49"/>
    </row>
    <row r="75" spans="1:18" ht="13.5" thickTop="1">
      <c r="A75" s="45"/>
      <c r="B75" s="46"/>
      <c r="C75" s="46"/>
      <c r="D75" s="46"/>
      <c r="F75" s="49"/>
      <c r="H75" s="47"/>
      <c r="I75" s="47"/>
      <c r="J75" s="47"/>
      <c r="K75" s="84"/>
      <c r="L75" s="111"/>
      <c r="O75" s="49"/>
      <c r="P75" s="49"/>
      <c r="Q75" s="49"/>
      <c r="R75" s="49"/>
    </row>
    <row r="76" spans="1:18" ht="12.75">
      <c r="A76" s="56" t="s">
        <v>102</v>
      </c>
      <c r="B76" s="46"/>
      <c r="C76" s="46"/>
      <c r="D76" s="46"/>
      <c r="E76" s="46"/>
      <c r="F76" s="46"/>
      <c r="G76" s="46"/>
      <c r="H76" s="46"/>
      <c r="I76" s="46"/>
      <c r="J76" s="46"/>
      <c r="K76" s="49"/>
      <c r="L76" s="111"/>
      <c r="O76" s="49"/>
      <c r="P76" s="49"/>
      <c r="Q76" s="49"/>
      <c r="R76" s="49"/>
    </row>
    <row r="77" spans="1:18" ht="12.75">
      <c r="A77" s="57" t="s">
        <v>162</v>
      </c>
      <c r="B77" s="46"/>
      <c r="C77" s="46"/>
      <c r="D77" s="46"/>
      <c r="E77" s="46"/>
      <c r="F77" s="23"/>
      <c r="G77" s="23"/>
      <c r="H77" s="23"/>
      <c r="I77" s="23"/>
      <c r="J77" s="86"/>
      <c r="K77" s="49"/>
      <c r="L77" s="111"/>
      <c r="O77" s="49"/>
      <c r="P77" s="49"/>
      <c r="Q77" s="49"/>
      <c r="R77" s="49"/>
    </row>
    <row r="78" spans="1:18" ht="12.75">
      <c r="A78" s="57"/>
      <c r="B78" s="46"/>
      <c r="C78" s="46"/>
      <c r="D78" s="46"/>
      <c r="E78" s="46"/>
      <c r="F78" s="46"/>
      <c r="G78" s="46"/>
      <c r="H78" s="46"/>
      <c r="I78" s="46"/>
      <c r="J78" s="46"/>
      <c r="K78" s="49"/>
      <c r="L78" s="49"/>
      <c r="M78" s="49"/>
      <c r="N78" s="49"/>
      <c r="O78" s="49"/>
      <c r="P78" s="49"/>
      <c r="Q78" s="49"/>
      <c r="R78" s="49"/>
    </row>
    <row r="79" spans="1:18" ht="12.75">
      <c r="A79" s="57"/>
      <c r="B79" s="46"/>
      <c r="C79" s="46"/>
      <c r="D79" s="86" t="s">
        <v>80</v>
      </c>
      <c r="F79" s="86" t="s">
        <v>80</v>
      </c>
      <c r="G79" s="46"/>
      <c r="H79" s="77" t="str">
        <f>H69</f>
        <v>Year ended</v>
      </c>
      <c r="I79" s="76"/>
      <c r="J79" s="77" t="str">
        <f>J69</f>
        <v>Year ended</v>
      </c>
      <c r="K79" s="49"/>
      <c r="L79" s="49"/>
      <c r="M79" s="49"/>
      <c r="N79" s="49"/>
      <c r="O79" s="49"/>
      <c r="P79" s="49"/>
      <c r="Q79" s="49"/>
      <c r="R79" s="49"/>
    </row>
    <row r="80" spans="1:18" ht="12.75">
      <c r="A80" s="57"/>
      <c r="B80" s="46"/>
      <c r="C80" s="46"/>
      <c r="D80" s="78" t="str">
        <f>D70</f>
        <v>30/9/2007</v>
      </c>
      <c r="E80" s="74"/>
      <c r="F80" s="79" t="str">
        <f>F70</f>
        <v>30/9/2006</v>
      </c>
      <c r="G80" s="46"/>
      <c r="H80" s="78" t="str">
        <f>D80</f>
        <v>30/9/2007</v>
      </c>
      <c r="I80" s="74"/>
      <c r="J80" s="79" t="str">
        <f>F80</f>
        <v>30/9/2006</v>
      </c>
      <c r="K80" s="49"/>
      <c r="L80" s="49"/>
      <c r="M80" s="49"/>
      <c r="N80" s="49"/>
      <c r="O80" s="49"/>
      <c r="P80" s="49"/>
      <c r="Q80" s="49"/>
      <c r="R80" s="49"/>
    </row>
    <row r="81" spans="1:18" ht="12.75">
      <c r="A81" s="57"/>
      <c r="B81" s="46"/>
      <c r="C81" s="46"/>
      <c r="D81" s="61" t="s">
        <v>8</v>
      </c>
      <c r="E81" s="46"/>
      <c r="F81" s="61" t="s">
        <v>8</v>
      </c>
      <c r="G81" s="46"/>
      <c r="H81" s="61" t="s">
        <v>8</v>
      </c>
      <c r="I81" s="46"/>
      <c r="J81" s="61" t="s">
        <v>8</v>
      </c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57"/>
      <c r="B82" s="46"/>
      <c r="C82" s="46"/>
      <c r="G82" s="46"/>
      <c r="H82" s="61"/>
      <c r="I82" s="46"/>
      <c r="J82" s="61"/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98" t="s">
        <v>196</v>
      </c>
      <c r="B83" s="46"/>
      <c r="C83" s="46"/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57" t="s">
        <v>197</v>
      </c>
      <c r="B84" s="46"/>
      <c r="C84" s="46"/>
      <c r="D84" s="46">
        <f>H84</f>
        <v>-752.5016</v>
      </c>
      <c r="F84" s="46">
        <f>J84+1887*0</f>
        <v>-1372</v>
      </c>
      <c r="G84" s="46"/>
      <c r="H84" s="46">
        <f>'[2]M-GER95A.XLS'!$N$633-'[2]M-GER95A.XLS'!$N$453</f>
        <v>-752.5016</v>
      </c>
      <c r="I84" s="46"/>
      <c r="J84" s="46">
        <v>-1372</v>
      </c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57" t="s">
        <v>163</v>
      </c>
      <c r="B85" s="46"/>
      <c r="C85" s="46"/>
      <c r="D85" s="46">
        <f>H85</f>
        <v>3963.35542</v>
      </c>
      <c r="F85" s="15">
        <f>J85-212*0</f>
        <v>306</v>
      </c>
      <c r="G85" s="46"/>
      <c r="H85" s="15">
        <f>'[1]MS trades'!$N$15</f>
        <v>3963.35542</v>
      </c>
      <c r="I85" s="46"/>
      <c r="J85" s="15">
        <v>306</v>
      </c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57" t="s">
        <v>207</v>
      </c>
      <c r="B86" s="46"/>
      <c r="C86" s="46"/>
      <c r="K86" s="49"/>
      <c r="L86" s="49"/>
      <c r="M86" s="49"/>
      <c r="N86" s="49"/>
      <c r="O86" s="49"/>
      <c r="P86" s="49"/>
      <c r="Q86" s="49"/>
      <c r="R86" s="49"/>
    </row>
    <row r="87" spans="1:18" ht="13.5" thickBot="1">
      <c r="A87" s="57" t="s">
        <v>208</v>
      </c>
      <c r="B87" s="46"/>
      <c r="C87" s="46"/>
      <c r="D87" s="91">
        <f>H87</f>
        <v>-355.5406848</v>
      </c>
      <c r="F87" s="91">
        <f>J87+1307*0</f>
        <v>332</v>
      </c>
      <c r="G87" s="46"/>
      <c r="H87" s="91">
        <f>-'[6]forex2008'!$I$19/1000</f>
        <v>-355.5406848</v>
      </c>
      <c r="J87" s="91">
        <v>332</v>
      </c>
      <c r="K87" s="49"/>
      <c r="L87" s="49"/>
      <c r="M87" s="49"/>
      <c r="N87" s="49"/>
      <c r="O87" s="49"/>
      <c r="P87" s="49"/>
      <c r="Q87" s="49"/>
      <c r="R87" s="49"/>
    </row>
    <row r="88" spans="1:18" ht="13.5" thickTop="1">
      <c r="A88" s="98"/>
      <c r="K88" s="49"/>
      <c r="L88" s="49"/>
      <c r="M88" s="49"/>
      <c r="N88" s="49"/>
      <c r="O88" s="49"/>
      <c r="P88" s="49"/>
      <c r="Q88" s="49"/>
      <c r="R88" s="49"/>
    </row>
    <row r="89" spans="7:18" ht="12.75">
      <c r="G89" s="46"/>
      <c r="H89" s="46"/>
      <c r="I89" s="46"/>
      <c r="J89" s="46"/>
      <c r="K89" s="49"/>
      <c r="L89" s="49"/>
      <c r="M89" s="49"/>
      <c r="N89" s="49"/>
      <c r="O89" s="49"/>
      <c r="P89" s="49"/>
      <c r="Q89" s="49"/>
      <c r="R89" s="49"/>
    </row>
    <row r="90" spans="1:18" ht="12.75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132" t="s">
        <v>115</v>
      </c>
      <c r="B91" s="132"/>
      <c r="C91" s="132"/>
      <c r="D91" s="132"/>
      <c r="E91" s="132"/>
      <c r="F91" s="132"/>
      <c r="G91" s="132"/>
      <c r="H91" s="132"/>
      <c r="I91" s="132"/>
      <c r="J91" s="132"/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118" t="s">
        <v>192</v>
      </c>
      <c r="B92" s="118"/>
      <c r="C92" s="118"/>
      <c r="D92" s="118"/>
      <c r="E92" s="118"/>
      <c r="F92" s="118"/>
      <c r="G92" s="118"/>
      <c r="H92" s="118"/>
      <c r="I92" s="118"/>
      <c r="J92" s="118"/>
      <c r="L92" s="49"/>
      <c r="M92" s="49"/>
      <c r="N92" s="49"/>
      <c r="O92" s="49"/>
      <c r="P92" s="49"/>
      <c r="Q92" s="49"/>
      <c r="R92" s="49"/>
    </row>
    <row r="93" spans="1:18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49"/>
      <c r="M93" s="49"/>
      <c r="N93" s="49"/>
      <c r="O93" s="49"/>
      <c r="P93" s="49"/>
      <c r="Q93" s="49"/>
      <c r="R93" s="49"/>
    </row>
    <row r="94" spans="1:18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9"/>
      <c r="L94" s="49"/>
      <c r="M94" s="49"/>
      <c r="N94" s="49"/>
      <c r="O94" s="49"/>
      <c r="P94" s="49"/>
      <c r="Q94" s="49"/>
      <c r="R94" s="49"/>
    </row>
    <row r="95" spans="1:18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9"/>
      <c r="L95" s="49"/>
      <c r="M95" s="49"/>
      <c r="N95" s="49"/>
      <c r="O95" s="49"/>
      <c r="P95" s="49"/>
      <c r="Q95" s="49"/>
      <c r="R95" s="49"/>
    </row>
    <row r="96" spans="1:18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</sheetData>
  <mergeCells count="8">
    <mergeCell ref="A93:K93"/>
    <mergeCell ref="A2:J2"/>
    <mergeCell ref="A3:J3"/>
    <mergeCell ref="A4:J4"/>
    <mergeCell ref="H20:J20"/>
    <mergeCell ref="D20:F20"/>
    <mergeCell ref="A91:J91"/>
    <mergeCell ref="A92:J92"/>
  </mergeCells>
  <printOptions horizontalCentered="1"/>
  <pageMargins left="0.25" right="0" top="0.3" bottom="0" header="0.15" footer="0.25"/>
  <pageSetup fitToHeight="0" fitToWidth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2007-10-18T08:56:55Z</cp:lastPrinted>
  <dcterms:created xsi:type="dcterms:W3CDTF">2000-02-14T08:00:04Z</dcterms:created>
  <dcterms:modified xsi:type="dcterms:W3CDTF">2007-10-18T09:06:53Z</dcterms:modified>
  <cp:category/>
  <cp:version/>
  <cp:contentType/>
  <cp:contentStatus/>
</cp:coreProperties>
</file>